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95" yWindow="-870" windowWidth="19425" windowHeight="10305"/>
  </bookViews>
  <sheets>
    <sheet name="Anexo I-A" sheetId="1" r:id="rId1"/>
    <sheet name="Intervalos" sheetId="2" r:id="rId2"/>
  </sheets>
  <definedNames>
    <definedName name="_xlnm._FilterDatabase" localSheetId="0" hidden="1">'Anexo I-A'!#REF!</definedName>
    <definedName name="_xlnm.Print_Area" localSheetId="0">'Anexo I-A'!$A$1:$L$58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H32" i="1" s="1"/>
  <c r="F23" i="1"/>
  <c r="H23" i="1" s="1"/>
  <c r="H7" i="1"/>
  <c r="H8" i="1"/>
  <c r="H14" i="1"/>
  <c r="H9" i="1"/>
  <c r="H15" i="1"/>
  <c r="H16" i="1"/>
  <c r="H17" i="1"/>
  <c r="H18" i="1"/>
  <c r="H19" i="1"/>
  <c r="H20" i="1"/>
  <c r="H21" i="1"/>
  <c r="H22" i="1"/>
  <c r="H10" i="1"/>
  <c r="H24" i="1"/>
  <c r="H25" i="1"/>
  <c r="H27" i="1"/>
  <c r="H28" i="1"/>
  <c r="H26" i="1"/>
  <c r="H29" i="1"/>
  <c r="H30" i="1"/>
  <c r="H31" i="1"/>
  <c r="H33" i="1"/>
  <c r="H34" i="1"/>
  <c r="H38" i="1"/>
  <c r="H11" i="1"/>
  <c r="H39" i="1"/>
  <c r="H40" i="1"/>
  <c r="H12" i="1"/>
  <c r="H13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5" i="1"/>
  <c r="H36" i="1"/>
  <c r="H37" i="1"/>
  <c r="H54" i="1"/>
  <c r="H55" i="1"/>
  <c r="H56" i="1"/>
  <c r="H57" i="1"/>
  <c r="H6" i="1"/>
  <c r="I27" i="1" l="1"/>
  <c r="I7" i="1"/>
  <c r="L7" i="1"/>
  <c r="L8" i="1"/>
  <c r="L14" i="1"/>
  <c r="L9" i="1"/>
  <c r="L15" i="1"/>
  <c r="L16" i="1"/>
  <c r="L17" i="1"/>
  <c r="L18" i="1"/>
  <c r="L19" i="1"/>
  <c r="L20" i="1"/>
  <c r="L21" i="1"/>
  <c r="L22" i="1"/>
  <c r="L10" i="1"/>
  <c r="L23" i="1"/>
  <c r="L24" i="1"/>
  <c r="L25" i="1"/>
  <c r="L27" i="1"/>
  <c r="L28" i="1"/>
  <c r="L26" i="1"/>
  <c r="L29" i="1"/>
  <c r="L30" i="1"/>
  <c r="L31" i="1"/>
  <c r="L32" i="1"/>
  <c r="L33" i="1"/>
  <c r="L34" i="1"/>
  <c r="L38" i="1"/>
  <c r="L11" i="1"/>
  <c r="L39" i="1"/>
  <c r="L40" i="1"/>
  <c r="L12" i="1"/>
  <c r="L13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35" i="1"/>
  <c r="L36" i="1"/>
  <c r="L37" i="1"/>
  <c r="L54" i="1"/>
  <c r="L55" i="1"/>
  <c r="L56" i="1"/>
  <c r="L57" i="1"/>
  <c r="L6" i="1" l="1"/>
  <c r="H58" i="1" l="1"/>
</calcChain>
</file>

<file path=xl/sharedStrings.xml><?xml version="1.0" encoding="utf-8"?>
<sst xmlns="http://schemas.openxmlformats.org/spreadsheetml/2006/main" count="302" uniqueCount="93">
  <si>
    <t>PRÓ-REITORIA DE ADMINISTRAÇÃO</t>
  </si>
  <si>
    <t>UNIDADE DE MEDIDA</t>
  </si>
  <si>
    <t>COORDENAÇÃO DE MATERIAIS</t>
  </si>
  <si>
    <t>ANEXO I-A - PLANILHA ESTIMATIVA DE DESCRIÇÃO E PREÇOS</t>
  </si>
  <si>
    <t>DESCRIÇÃO/ ESPECIFICAÇÃO</t>
  </si>
  <si>
    <t>Aberto</t>
  </si>
  <si>
    <t>SUGESTÃO DE CATMAT</t>
  </si>
  <si>
    <t>VALOR TOTAL</t>
  </si>
  <si>
    <t>Diferença Mínima
 de Valores / 
Percentuais de 
Lances</t>
  </si>
  <si>
    <t>Valor Unitário
Estimado (Faixa)</t>
  </si>
  <si>
    <t>0,10%</t>
  </si>
  <si>
    <t>Interpretação</t>
  </si>
  <si>
    <t>R$ 0,01 - R$ 5,00 =&gt; R$ 0,01</t>
  </si>
  <si>
    <t>R$ 5,01 - R$ 10,00 =&gt; R$ 0,02</t>
  </si>
  <si>
    <t>R$ 10,01 - R$ 20,00 =&gt; R$ 0,03</t>
  </si>
  <si>
    <t>R$ 20,01 - R$ 50,00 =&gt; R$ 0,05</t>
  </si>
  <si>
    <t>R$ 50,01 - R$ 100,00 =&gt; R$ 0,10</t>
  </si>
  <si>
    <t>Acima de R$ 100,00 =&gt; 0,10%</t>
  </si>
  <si>
    <t>ITEM LICITAÇÃO</t>
  </si>
  <si>
    <t>LOTE</t>
  </si>
  <si>
    <t>VALOR TOTAL DO LOTE</t>
  </si>
  <si>
    <t>VALOR UNITÁRIO</t>
  </si>
  <si>
    <t xml:space="preserve">QUANTIDADE </t>
  </si>
  <si>
    <t>MODO DE DISPUTA</t>
  </si>
  <si>
    <t>INTERVALO LANCES</t>
  </si>
  <si>
    <t>EXCLUSIVO ME/EPP</t>
  </si>
  <si>
    <t xml:space="preserve"> Polietilenoglicol 400 (PEG 400) - Aspecto físico: líquido límpido, higroscópico, Fórmula química: H(OCH2CH2)nOH, Grau farmacêutico, Número de referência química CAS 25322-68-3</t>
  </si>
  <si>
    <t>4-metoxicinamato de 2-etilhexila (Octilmetoxicinamato) -Aspecto físico: líquido límpido, levemente amarelado, fórmula química: C18H26O3, Peso molecular: 290,4 g,mol, Pureza mínima de 99%, Número de referência química: cas 5466-77-3. Fornecimento em frasco de 50ml.</t>
  </si>
  <si>
    <t>Ácido 3-metilhipurico, 98%, peso molecular 193,20; número CAS 27115-49-7; embalagem: frasco contendo 1 grama.</t>
  </si>
  <si>
    <t>Ácido esteárico USP - Aspecto físico: flocos ou grânulos brancos, lustrosos, macios, Fórmula química: CH3(CH2)16COOH, Peso molecular: 284,48, Dosagem (mistura): mínimo de 90,0%, Dosagem (ácido esteárico): mínimo 40,0%, Número de referência química: CAS 57-11-4. Fornecimento em frasco de 500 gramas.</t>
  </si>
  <si>
    <t>ACIDO L(+) ASCORBICO -P.A.-A.C.S. (VITAMINA C) - Aspecto físico: flocos brancos de odor forte típico, Fórmula química: C6H8O6, Peso molecular: 176,13, Pureza mínima: 99%, Característica adicional: reagente testado para cultura de células. Número de referência química: 50-81-7. Fornecimento em frasco de 250 gramas</t>
  </si>
  <si>
    <t>Acrilamida. Aspecto físico: pó cristalino branco, inodoro. Fórmula química: CH2=CHCONH2 (PROP-2-ENAMIDA), Massa molar: 71,07, Grau de pureza mínima: 99%, Caracterísitca adicionar: reagente para eletroforese. Número de registro químico: CAS 79-06-1. Fornecimento em frasco de 100g</t>
  </si>
  <si>
    <t>Álcool (Etanol) de cereais (808g)   - Aspecto físico: líquido incolor,Fórmula química: C2H5OH, Peso molecular: 46,07 g/mol, Pureza mínima: 92,8% número de referência química CAS 64-17-5. Fornecimento em frasco de 1 litro</t>
  </si>
  <si>
    <t>Álcool estearílico USP, Fórmula química C18H38O, Aspecto físico: flocos esbranquiçados, Massa molecular 270,49, Pureza mínima de 95%, Número de referência química CAS 112-92-5</t>
  </si>
  <si>
    <t>Alginato de sódio Matéria-prima grau farmacêutico (USP), apresentação pó, número de referência química CAS 9005-38-3. Fornecimento em frasco de 100 gramas</t>
  </si>
  <si>
    <t>Carbopol 940 - Número de referência química: CAS 9003-01-4. Fornecimento em frasco de 500g</t>
  </si>
  <si>
    <t>Cera autoemulsionante não iônica (Polawax, Emulgade, etc.). Matéria-prima grau farmacêutico / cosmético
Cera emulsificante, aspecto físico floco ou pastilha, branca a creme, tipo autoemulsionante, não iônica, uso para uso farmacêutico em medicamentos e cosméticos</t>
  </si>
  <si>
    <t>Cera Lanette N (álcool cetoestarilico + cetil estearil sulfato de sódio). Matéria-prima grau farmacêutico._x000D_
Cera emulsificante, Aspecto físico: mistura branca de cetil estearil sulfato de sódio e, aplicação cremes e emulsões, tipo lanette N.</t>
  </si>
  <si>
    <t xml:space="preserve">Ciclometicone (DC 344, Silicone volátil)	Matéria-prima grau farmacêutico / cosmético </t>
  </si>
  <si>
    <t>Citrato de sódio anidro USP/ FCC - Aspecto físico cristal fino, composição C6H5O7NA3 , Peso Molecular 258, 07, grau de pureza minima de 99%, número de referencia química CAS 68-04-2. Fornecimento em frasco de 500g.</t>
  </si>
  <si>
    <t>Cloreto de cetiltrimetilamônio - Aspecto físico: pó branco, higroscópico, Fórmula química: C19H42NCl, Peso molecular: 320, Pureza mínima de 99%, Número de referência química: CAS 112-02-7. Fornecimento em frasco de 500g.</t>
  </si>
  <si>
    <t>Creosoto de faia: Composição de madeira de faia, Forma física: líquido oleoso amarelo claro à levemente pardo, Número de referência química: CAS 8021-39-4. Fornecimento em frasco de 1 litro</t>
  </si>
  <si>
    <t>Essência aromática - Aspecto físico: líquido oleoso, tipo de origem: origem vegetal, planta originária: eucaliptus spp, odor: eucalipto. Fornecimento em frasco de 100 mL.</t>
  </si>
  <si>
    <t>Essência de terebentina - Aspecto físico: líquido incolor, odor característico, Fórmula química: C10H16, número de referência química: cas 8006-64-2. Fornecimento em frasco de 100 mL.</t>
  </si>
  <si>
    <t>Etilenoglicol (etano-1,2-diol) P.A - Aspecto físico: líquido incolor, odor adocicado, Peso molecular: 62,7, Fórmula química: C2H6O2, Grau de pureza mínima de 99,5%, Número de referência química cas 107-21-1. Fornecimento em frasco de 1 litro</t>
  </si>
  <si>
    <t>Extrato glicólico de algas - Para uso cosmético. Fornecimento em frasco de 100 mL.</t>
  </si>
  <si>
    <t>Extrato, tipo extrato glicólico, nome comum aveia, aspecto físico líquido. Fornecimento em frasco de 100 mL.</t>
  </si>
  <si>
    <t>Extrato, tipo extrato glicólico, nome comum castanha da índia, nome botânico aesculus hippocastanum l., aspecto físico líquido. Fornecimento em frasco de 100 mL.</t>
  </si>
  <si>
    <t>Extrato, tipo extrato glicólico, Nome comum: babosa, Nome botânico: aloe vera l., Aspecto físico: líquido. Fornecimento em frasco de 100 mL.</t>
  </si>
  <si>
    <t>Extrato, tipo extrato glicólico, Nome comum: calêndula, Nome botânico: calendula officinalis l., Aspecto físico: líquido. Fornecimento em frasco de 100 mL.</t>
  </si>
  <si>
    <t>Gelatina U.S.P - Aspecto físico: pó, Número de referência química: cas 9000-70-8</t>
  </si>
  <si>
    <t>Glicina, aspecto físico: cristal branco, inodoro, peso molecular: 75,07 g,mol, fórmula química: c2h5no2, grau de pureza: pureza mínima de 98,5%, característica adicional: reagente acs, número de referência química: cas 56-40-6. Fornecimento em embalagem de 250 g.</t>
  </si>
  <si>
    <t>GOMA ARÁBICA PÓ PURA - Número de referência química: CAS 9000-01-5. . Fornecimento em frasco de 500g</t>
  </si>
  <si>
    <t>Goma xantana Matéria-prima grau farmacêutico - Aspecto físico em pó, Fórmula molecular C35H49O29, CAS 11138-66-2. - Fornecimento em frasco de 500 gramas</t>
  </si>
  <si>
    <t>HIDROQUINONA (BENZENO-1,4-DIOL), ASPECTO FÍSICO CRISTAIS OU PÓ BRANCO, FÓRMULA QUÍMICA C6H4(OH)2, PESO MOLECULAR 110,11, TEOR DE PUREZA PUREZA MÍNIMA DE 99%, CARACTERÍSTICA ADICIONAL REAGENTE P.A., NÚMERO DE REFERÊNCIA QUÍMICA CAS 123-31-9. Fornecimento em frasco de 250g</t>
  </si>
  <si>
    <t>Ibuprofeno Ativo farmacêutico, especificação farmacopeica - peso molecular 206,29, aspecto físico pó cristalino branco, de odor suave, fórmula química c13h18o2, grau de pureza pureza mínima de 99%, número de referência química cas 15687-27-1</t>
  </si>
  <si>
    <t>Lactose Monohidratada P.A A.C.S - Aspecto físico: pó branco cristalino, Peso molecular: 360.32 g/mol, Fórmula química: C12H22O11.H2O, Grau de pureza mínima de 99%, Número de referência química: CAS 10039-26-6</t>
  </si>
  <si>
    <t>Miristato de isopropila, Grau farmaceutico (USP), Aspecto físico: líquido incolor, Fórmula química C17H34O2, Peso molecular: 270,45, Grau de pureza mínima de 98%, Número de referência química cas 110-27-0. Fornecimento em frasco de 100 mL.</t>
  </si>
  <si>
    <t>Monoestearato de Glicerila - Aspecto físico: pó, Fórmula química: C21H4O4, Peso molecular: 358,56, Grau farmacêutico, Número de referência química CAS 31566-31-1. Fornecimento em frasco de 500g.</t>
  </si>
  <si>
    <t>Monoleato de sorbitano (Span 80®) - Aspecto físico: líquido oleoso amarelo a âmbar, Fórmula química: C24H44O6 Grau farmacêutico, Número de referência química CAS 1338-43-8</t>
  </si>
  <si>
    <t>Oleato de decila, Aspecto físico: líquido, Fórmula química: C28H54O2, Peso molecular: 422,73, Grau de pureza mínima de 98%, Grau farmacêutico, Número de referência química CAS 3687-46-5</t>
  </si>
  <si>
    <t>Óleo de amêndoas, tipo doce, matéria-prima, grau farmacêutico. Fornecimento em frasco de 100mL</t>
  </si>
  <si>
    <t>Óleo mineral, Grau farmaceutico (USP), Fórmula molecular: Não aplicável, Peso molecular: Não aplicável, Composição: Mistura de hidrocarbonetos saturados entre C16 e C50. Número de referência Química: CAS 8042-47-5, Aspecto: Líquido oleaginoso, límpido incolor, não fluorescente; inodoro. Densidade: 0,820 a 0,905, Viscosidade a 37,8 °C: 10,8 a 15,5 cSt Solubilidade: Insolúvel na água e no álcool; miscível com a maior parte dos óleos fixos com exceção do óleo de rícino; solúvel no éter, clorofórmio, benzina e nos óleos essenciais. Fornecimento em frasco de 1 litro</t>
  </si>
  <si>
    <t>POLIETILENOGLICOL 400 P.A. (MACROGOL): Aspecto Físico Líquido Límpido, Higroscópico, Peso Molecular PEG 400, Fórmula Química H(OCH2CH2)NOH, Número de Referência Química CAS 25322-68-3. Fornecimento em frasco de 1 litro</t>
  </si>
  <si>
    <t xml:space="preserve">Polietilenoglicol 4000 (PEG 4000) - Aspecto físico: flocos cerosos brancos a quase brancos, odor fraco, Peso molecular em torno de 4.000 g/mol (peg 4.000), Fórmula química H(OCH2CH2)nOH, Grau farmacêutico, Número de referência química CAS 25322-68-3.  Fornecimento em frasco de 500 gramas._x000D_
</t>
  </si>
  <si>
    <t>Propilenoglicol P.A. Aspecto físico: líquido xaroposo, límpido, incolor, higroscópico, Fórmula química: CH3CHOHCH2OH, Peso molecular: 76,9, Grau de pureza mínima: 99,5%, Número de referência química: CAS 57-55-6. Fornecimento em frasco de 1 litro</t>
  </si>
  <si>
    <t>Sacarose P.A. - Formula química c12h22o11, Peso molecular: 342,29, aspecto físico pó branco cristalino, inodoro, grau de pureza mínima de 98%, número de referência química cas 57-50-1. Fornecimento em frasco de 500g</t>
  </si>
  <si>
    <t>SORBITOL: 70% - sorbitol, aspecto físico líquido xaroposo, límpido, incolor, fórmula química c5h14o6 (1,2,3,4,5,6- hexano-hexol), peso molecular 182,17, teor de pureza teor de 70%, número de referência química cas 50-70-4. Fornecimento em frasco de 1 litro</t>
  </si>
  <si>
    <t>Talco - uso farmacêutico, aspecto físico pó branco, leve, fino, untoso ao tato,baixa dureza, fórmula química 2mgo.3sio2.(h2o)x-trissilicato de magnésio, grau de pureza teor mínimo de 29% de mgo e 65% de sio2, característica adicional produto usp, número de referência química cas 39365-87-2</t>
  </si>
  <si>
    <t xml:space="preserve">Tintura de açafrão -  Ativo farmacêutico fitoterápico </t>
  </si>
  <si>
    <t>Tintura de maracujá -  Ativo farmacêutico fitoterápico. Fornecimento em frasco de 100 mL.</t>
  </si>
  <si>
    <t xml:space="preserve">Tintura própolis - Ativo farmacêutico fitoterápico </t>
  </si>
  <si>
    <t>Triclosan - Aspecto físico: pó cristalino branco ou quase branco, odor fenólico, Fórmula química: C12H7Cl3O2, Peso molecular: 289,54, Grau farmacêutico/cosmético, número de referência química CAS 3380-34-5.</t>
  </si>
  <si>
    <t>TWEEN 20 - Polímero, tipo copolímero de óxido de etileno (polioxietileno), composição polissorbato 20 (monolaurato de sorbitano poe), forma física líquido oleoso, amarelado a castanho, fórmula química c58h114o26, massa molar 1128, teor de pureza teor de 40 a 60% de ácido láurico, número de referência química* cas 9005-64-5. Fornecimento em frasco de 1 litro</t>
  </si>
  <si>
    <t>Tween 80 polímero, TIPO COPOLÍMERO DE ÓXIDO DE ETILENO (POLIOXIETILENO 20), COMPOSIÇÃO POLISSORBATO 80 (MONO-OLEATO DE SORBITANA POE), FORMA FÍSICA LÍQUIDO OLEOSO, AMARELADO A ÂMBAR, FÓRMULA QUÍMICA C64H124O26, MASSA MOLAR 1.310, TEOR DE PUREZA TEOR MÍNIMO DE 58 DE ÁCIDO OLEICO, NÚMERO DE REFERÊNCIA QUÍMICA* CAS 9005-65-6. Fornecimento em frasco de 1 litro</t>
  </si>
  <si>
    <t>VASELINA SÓLIDA U.S.P. - Parafina Sólida Pasta, Petrolato Branco. Aspecto: Massa untuosa branca, sólida à temperatura ambiente, inodora à temperatura ambiente. Mistura complexa de hidrocarbonetos de petróleo, semi sólida. Aplicação em produtos farmacêuticos, cosméticos, alimentícios e odontológicos. Fornecimento em frasco de 500g.</t>
  </si>
  <si>
    <t>frasco de 1 L</t>
  </si>
  <si>
    <t>ml</t>
  </si>
  <si>
    <t>frasco de 1g</t>
  </si>
  <si>
    <t>g</t>
  </si>
  <si>
    <t>kg</t>
  </si>
  <si>
    <t>frasco de 500g</t>
  </si>
  <si>
    <t>litro</t>
  </si>
  <si>
    <t>mL</t>
  </si>
  <si>
    <t>frasco de 100 mL</t>
  </si>
  <si>
    <t>frasco de 1 g</t>
  </si>
  <si>
    <t>frasco de 100mL</t>
  </si>
  <si>
    <t>frasco de 1 kg</t>
  </si>
  <si>
    <t>Frasco 500g</t>
  </si>
  <si>
    <t>Espessante alimentar para deglutição - Produto sem sabor composto por Maltodextrina, espessante goma xantana e gelificante cloreto de potássio. Carboidratos: 100% Maltodextrina. Fornecimento em frasco de 500 gramas</t>
  </si>
  <si>
    <t>Extrato, tipo extrato glicólico, nome comum centela, nome botânico centella asiatica l., aspecto físico líquido. Fornecimento em frasco de 100 mL.</t>
  </si>
  <si>
    <t>SIM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</si>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</sst>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right" vertical="center"/>
    </xf>
    <xf numFmtId="0" fontId="4" fillId="0" borderId="0" xfId="0" applyFont="1"/>
    <xf numFmtId="0" fontId="7" fillId="0" borderId="0" xfId="0" applyFont="1"/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wrapText="1"/>
    </xf>
    <xf numFmtId="44" fontId="9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1" fillId="0" borderId="0" xfId="0" applyFont="1"/>
    <xf numFmtId="0" fontId="1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4" fontId="9" fillId="5" borderId="2" xfId="1" applyFont="1" applyFill="1" applyBorder="1" applyAlignment="1">
      <alignment horizontal="center" vertical="center" wrapText="1"/>
    </xf>
    <xf numFmtId="44" fontId="9" fillId="5" borderId="3" xfId="1" applyFont="1" applyFill="1" applyBorder="1" applyAlignment="1">
      <alignment horizontal="center" vertical="center" wrapText="1"/>
    </xf>
    <xf numFmtId="44" fontId="9" fillId="5" borderId="4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view="pageLayout" zoomScaleNormal="90" zoomScaleSheetLayoutView="80" workbookViewId="0">
      <selection activeCell="G7" sqref="G7"/>
    </sheetView>
  </sheetViews>
  <sheetFormatPr defaultColWidth="9.140625" defaultRowHeight="12.75" x14ac:dyDescent="0.2"/>
  <cols>
    <col min="1" max="1" width="3.7109375" style="2" bestFit="1" customWidth="1"/>
    <col min="2" max="2" width="7.28515625" style="2" customWidth="1"/>
    <col min="3" max="3" width="49.5703125" style="2" customWidth="1"/>
    <col min="4" max="4" width="9" style="2" customWidth="1"/>
    <col min="5" max="5" width="13.28515625" style="3" bestFit="1" customWidth="1"/>
    <col min="6" max="6" width="9.5703125" style="4" bestFit="1" customWidth="1"/>
    <col min="7" max="7" width="14.28515625" style="4" bestFit="1" customWidth="1"/>
    <col min="8" max="8" width="14" style="4" bestFit="1" customWidth="1"/>
    <col min="9" max="9" width="14.28515625" style="4" bestFit="1" customWidth="1"/>
    <col min="10" max="10" width="7.7109375" style="4" customWidth="1"/>
    <col min="11" max="11" width="7.140625" style="7" customWidth="1"/>
    <col min="12" max="12" width="10.5703125" style="4" bestFit="1" customWidth="1"/>
    <col min="13" max="13" width="16.28515625" style="1" customWidth="1"/>
    <col min="14" max="15" width="9.140625" style="1"/>
    <col min="16" max="16" width="21.85546875" style="1" customWidth="1"/>
    <col min="17" max="17" width="20.28515625" style="1" customWidth="1"/>
    <col min="18" max="16384" width="9.140625" style="1"/>
  </cols>
  <sheetData>
    <row r="1" spans="1:13" ht="13.9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3.9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13.9" customHeight="1" x14ac:dyDescent="0.2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5" spans="1:13" ht="33.75" x14ac:dyDescent="0.2">
      <c r="A5" s="5" t="s">
        <v>19</v>
      </c>
      <c r="B5" s="5" t="s">
        <v>18</v>
      </c>
      <c r="C5" s="6" t="s">
        <v>4</v>
      </c>
      <c r="D5" s="6" t="s">
        <v>6</v>
      </c>
      <c r="E5" s="6" t="s">
        <v>1</v>
      </c>
      <c r="F5" s="6" t="s">
        <v>22</v>
      </c>
      <c r="G5" s="6" t="s">
        <v>21</v>
      </c>
      <c r="H5" s="6" t="s">
        <v>7</v>
      </c>
      <c r="I5" s="6" t="s">
        <v>20</v>
      </c>
      <c r="J5" s="6" t="s">
        <v>25</v>
      </c>
      <c r="K5" s="6" t="s">
        <v>23</v>
      </c>
      <c r="L5" s="6" t="s">
        <v>24</v>
      </c>
    </row>
    <row r="6" spans="1:13" s="16" customFormat="1" ht="33.75" x14ac:dyDescent="0.2">
      <c r="A6" s="18" t="s">
        <v>92</v>
      </c>
      <c r="B6" s="18">
        <v>1</v>
      </c>
      <c r="C6" s="19" t="s">
        <v>26</v>
      </c>
      <c r="D6" s="20">
        <v>412418</v>
      </c>
      <c r="E6" s="19" t="s">
        <v>76</v>
      </c>
      <c r="F6" s="19">
        <v>4</v>
      </c>
      <c r="G6" s="21">
        <v>95.8</v>
      </c>
      <c r="H6" s="21">
        <f>F6*G6</f>
        <v>383.2</v>
      </c>
      <c r="I6" s="21" t="s">
        <v>92</v>
      </c>
      <c r="J6" s="21" t="s">
        <v>91</v>
      </c>
      <c r="K6" s="8" t="s">
        <v>5</v>
      </c>
      <c r="L6" s="22">
        <f>VLOOKUP(G6, Intervalos!$B$3:$C$8,2,TRUE)</f>
        <v>0.1</v>
      </c>
    </row>
    <row r="7" spans="1:13" s="16" customFormat="1" ht="56.25" x14ac:dyDescent="0.2">
      <c r="A7" s="27">
        <v>1</v>
      </c>
      <c r="B7" s="18">
        <v>2</v>
      </c>
      <c r="C7" s="19" t="s">
        <v>27</v>
      </c>
      <c r="D7" s="20">
        <v>373026</v>
      </c>
      <c r="E7" s="19" t="s">
        <v>77</v>
      </c>
      <c r="F7" s="19">
        <v>1250</v>
      </c>
      <c r="G7" s="21">
        <v>5.4</v>
      </c>
      <c r="H7" s="21">
        <f t="shared" ref="H7:H57" si="0">F7*G7</f>
        <v>6750</v>
      </c>
      <c r="I7" s="30">
        <f>SUM(H7:H13)</f>
        <v>10390.5</v>
      </c>
      <c r="J7" s="21" t="s">
        <v>91</v>
      </c>
      <c r="K7" s="8" t="s">
        <v>5</v>
      </c>
      <c r="L7" s="22">
        <f>VLOOKUP(G7, Intervalos!$B$3:$C$8,2,TRUE)</f>
        <v>0.02</v>
      </c>
      <c r="M7" s="25"/>
    </row>
    <row r="8" spans="1:13" s="16" customFormat="1" ht="22.5" x14ac:dyDescent="0.2">
      <c r="A8" s="28"/>
      <c r="B8" s="18">
        <v>3</v>
      </c>
      <c r="C8" s="19" t="s">
        <v>28</v>
      </c>
      <c r="D8" s="20">
        <v>435110</v>
      </c>
      <c r="E8" s="19" t="s">
        <v>78</v>
      </c>
      <c r="F8" s="19">
        <v>2</v>
      </c>
      <c r="G8" s="21">
        <v>359</v>
      </c>
      <c r="H8" s="21">
        <f t="shared" si="0"/>
        <v>718</v>
      </c>
      <c r="I8" s="31"/>
      <c r="J8" s="21" t="s">
        <v>91</v>
      </c>
      <c r="K8" s="8" t="s">
        <v>5</v>
      </c>
      <c r="L8" s="22" t="str">
        <f>VLOOKUP(G8, Intervalos!$B$3:$C$8,2,TRUE)</f>
        <v>0,10%</v>
      </c>
    </row>
    <row r="9" spans="1:13" s="16" customFormat="1" ht="56.25" x14ac:dyDescent="0.2">
      <c r="A9" s="28"/>
      <c r="B9" s="18">
        <v>4</v>
      </c>
      <c r="C9" s="19" t="s">
        <v>30</v>
      </c>
      <c r="D9" s="20">
        <v>352952</v>
      </c>
      <c r="E9" s="19" t="s">
        <v>79</v>
      </c>
      <c r="F9" s="19">
        <v>2000</v>
      </c>
      <c r="G9" s="21">
        <v>0.16</v>
      </c>
      <c r="H9" s="21">
        <f>F9*G9</f>
        <v>320</v>
      </c>
      <c r="I9" s="31"/>
      <c r="J9" s="21" t="s">
        <v>91</v>
      </c>
      <c r="K9" s="8" t="s">
        <v>5</v>
      </c>
      <c r="L9" s="22">
        <f>VLOOKUP(G9, Intervalos!$B$3:$C$8,2,TRUE)</f>
        <v>0.01</v>
      </c>
    </row>
    <row r="10" spans="1:13" s="16" customFormat="1" ht="45" x14ac:dyDescent="0.2">
      <c r="A10" s="28"/>
      <c r="B10" s="18">
        <v>5</v>
      </c>
      <c r="C10" s="19" t="s">
        <v>39</v>
      </c>
      <c r="D10" s="20">
        <v>397999</v>
      </c>
      <c r="E10" s="19" t="s">
        <v>79</v>
      </c>
      <c r="F10" s="19">
        <v>2500</v>
      </c>
      <c r="G10" s="21">
        <v>0.14000000000000001</v>
      </c>
      <c r="H10" s="21">
        <f>F10*G10</f>
        <v>350.00000000000006</v>
      </c>
      <c r="I10" s="31"/>
      <c r="J10" s="21" t="s">
        <v>91</v>
      </c>
      <c r="K10" s="8" t="s">
        <v>5</v>
      </c>
      <c r="L10" s="22">
        <f>VLOOKUP(G10, Intervalos!$B$3:$C$8,2,TRUE)</f>
        <v>0.01</v>
      </c>
    </row>
    <row r="11" spans="1:13" s="16" customFormat="1" ht="45" x14ac:dyDescent="0.2">
      <c r="A11" s="28"/>
      <c r="B11" s="18">
        <v>6</v>
      </c>
      <c r="C11" s="19" t="s">
        <v>51</v>
      </c>
      <c r="D11" s="20">
        <v>370436</v>
      </c>
      <c r="E11" s="19" t="s">
        <v>79</v>
      </c>
      <c r="F11" s="19">
        <v>750</v>
      </c>
      <c r="G11" s="21">
        <v>0.18</v>
      </c>
      <c r="H11" s="21">
        <f>F11*G11</f>
        <v>135</v>
      </c>
      <c r="I11" s="31"/>
      <c r="J11" s="21" t="s">
        <v>91</v>
      </c>
      <c r="K11" s="8" t="s">
        <v>5</v>
      </c>
      <c r="L11" s="22">
        <f>VLOOKUP(G11, Intervalos!$B$3:$C$8,2,TRUE)</f>
        <v>0.01</v>
      </c>
    </row>
    <row r="12" spans="1:13" s="16" customFormat="1" ht="56.25" x14ac:dyDescent="0.2">
      <c r="A12" s="28"/>
      <c r="B12" s="18">
        <v>7</v>
      </c>
      <c r="C12" s="19" t="s">
        <v>54</v>
      </c>
      <c r="D12" s="20">
        <v>353673</v>
      </c>
      <c r="E12" s="19" t="s">
        <v>79</v>
      </c>
      <c r="F12" s="19">
        <v>750</v>
      </c>
      <c r="G12" s="21">
        <v>0.7</v>
      </c>
      <c r="H12" s="21">
        <f>F12*G12</f>
        <v>525</v>
      </c>
      <c r="I12" s="31"/>
      <c r="J12" s="21" t="s">
        <v>91</v>
      </c>
      <c r="K12" s="8" t="s">
        <v>5</v>
      </c>
      <c r="L12" s="22">
        <f>VLOOKUP(G12, Intervalos!$B$3:$C$8,2,TRUE)</f>
        <v>0.01</v>
      </c>
    </row>
    <row r="13" spans="1:13" s="16" customFormat="1" ht="45" x14ac:dyDescent="0.2">
      <c r="A13" s="29"/>
      <c r="B13" s="18">
        <v>8</v>
      </c>
      <c r="C13" s="19" t="s">
        <v>55</v>
      </c>
      <c r="D13" s="20">
        <v>375787</v>
      </c>
      <c r="E13" s="19" t="s">
        <v>85</v>
      </c>
      <c r="F13" s="19">
        <v>125</v>
      </c>
      <c r="G13" s="21">
        <v>12.74</v>
      </c>
      <c r="H13" s="21">
        <f>F13*G13</f>
        <v>1592.5</v>
      </c>
      <c r="I13" s="32"/>
      <c r="J13" s="21" t="s">
        <v>91</v>
      </c>
      <c r="K13" s="8" t="s">
        <v>5</v>
      </c>
      <c r="L13" s="22">
        <f>VLOOKUP(G13, Intervalos!$B$3:$C$8,2,TRUE)</f>
        <v>0.03</v>
      </c>
    </row>
    <row r="14" spans="1:13" s="16" customFormat="1" ht="56.25" x14ac:dyDescent="0.2">
      <c r="A14" s="18" t="s">
        <v>92</v>
      </c>
      <c r="B14" s="18">
        <v>9</v>
      </c>
      <c r="C14" s="19" t="s">
        <v>29</v>
      </c>
      <c r="D14" s="20">
        <v>380469</v>
      </c>
      <c r="E14" s="19" t="s">
        <v>79</v>
      </c>
      <c r="F14" s="19">
        <v>2500</v>
      </c>
      <c r="G14" s="21">
        <v>1.74</v>
      </c>
      <c r="H14" s="21">
        <f t="shared" si="0"/>
        <v>4350</v>
      </c>
      <c r="I14" s="21" t="s">
        <v>92</v>
      </c>
      <c r="J14" s="21" t="s">
        <v>91</v>
      </c>
      <c r="K14" s="8" t="s">
        <v>5</v>
      </c>
      <c r="L14" s="22">
        <f>VLOOKUP(G14, Intervalos!$B$3:$C$8,2,TRUE)</f>
        <v>0.01</v>
      </c>
    </row>
    <row r="15" spans="1:13" s="16" customFormat="1" ht="56.25" x14ac:dyDescent="0.2">
      <c r="A15" s="18" t="s">
        <v>92</v>
      </c>
      <c r="B15" s="18">
        <v>10</v>
      </c>
      <c r="C15" s="19" t="s">
        <v>31</v>
      </c>
      <c r="D15" s="20">
        <v>407584</v>
      </c>
      <c r="E15" s="19" t="s">
        <v>79</v>
      </c>
      <c r="F15" s="19">
        <v>1400</v>
      </c>
      <c r="G15" s="21">
        <v>0.96</v>
      </c>
      <c r="H15" s="21">
        <f t="shared" si="0"/>
        <v>1344</v>
      </c>
      <c r="I15" s="21" t="s">
        <v>92</v>
      </c>
      <c r="J15" s="21" t="s">
        <v>91</v>
      </c>
      <c r="K15" s="8" t="s">
        <v>5</v>
      </c>
      <c r="L15" s="22">
        <f>VLOOKUP(G15, Intervalos!$B$3:$C$8,2,TRUE)</f>
        <v>0.01</v>
      </c>
    </row>
    <row r="16" spans="1:13" s="16" customFormat="1" ht="45" x14ac:dyDescent="0.2">
      <c r="A16" s="18" t="s">
        <v>92</v>
      </c>
      <c r="B16" s="18">
        <v>11</v>
      </c>
      <c r="C16" s="19" t="s">
        <v>32</v>
      </c>
      <c r="D16" s="20">
        <v>376801</v>
      </c>
      <c r="E16" s="19" t="s">
        <v>76</v>
      </c>
      <c r="F16" s="19">
        <v>75</v>
      </c>
      <c r="G16" s="21">
        <v>32.44</v>
      </c>
      <c r="H16" s="21">
        <f t="shared" si="0"/>
        <v>2433</v>
      </c>
      <c r="I16" s="21" t="s">
        <v>92</v>
      </c>
      <c r="J16" s="21" t="s">
        <v>91</v>
      </c>
      <c r="K16" s="8" t="s">
        <v>5</v>
      </c>
      <c r="L16" s="22">
        <f>VLOOKUP(G16, Intervalos!$B$3:$C$8,2,TRUE)</f>
        <v>0.05</v>
      </c>
    </row>
    <row r="17" spans="1:13" s="16" customFormat="1" ht="33.75" x14ac:dyDescent="0.2">
      <c r="A17" s="18" t="s">
        <v>92</v>
      </c>
      <c r="B17" s="18">
        <v>12</v>
      </c>
      <c r="C17" s="19" t="s">
        <v>33</v>
      </c>
      <c r="D17" s="20">
        <v>444684</v>
      </c>
      <c r="E17" s="19" t="s">
        <v>80</v>
      </c>
      <c r="F17" s="19">
        <v>25</v>
      </c>
      <c r="G17" s="21">
        <v>250</v>
      </c>
      <c r="H17" s="21">
        <f t="shared" si="0"/>
        <v>6250</v>
      </c>
      <c r="I17" s="21" t="s">
        <v>92</v>
      </c>
      <c r="J17" s="21" t="s">
        <v>91</v>
      </c>
      <c r="K17" s="8" t="s">
        <v>5</v>
      </c>
      <c r="L17" s="22" t="str">
        <f>VLOOKUP(G17, Intervalos!$B$3:$C$8,2,TRUE)</f>
        <v>0,10%</v>
      </c>
    </row>
    <row r="18" spans="1:13" s="16" customFormat="1" ht="33.75" x14ac:dyDescent="0.2">
      <c r="A18" s="18" t="s">
        <v>92</v>
      </c>
      <c r="B18" s="18">
        <v>13</v>
      </c>
      <c r="C18" s="19" t="s">
        <v>34</v>
      </c>
      <c r="D18" s="20">
        <v>441763</v>
      </c>
      <c r="E18" s="19" t="s">
        <v>79</v>
      </c>
      <c r="F18" s="19">
        <v>1900</v>
      </c>
      <c r="G18" s="21">
        <v>0.59</v>
      </c>
      <c r="H18" s="21">
        <f t="shared" si="0"/>
        <v>1121</v>
      </c>
      <c r="I18" s="21" t="s">
        <v>92</v>
      </c>
      <c r="J18" s="21" t="s">
        <v>91</v>
      </c>
      <c r="K18" s="8" t="s">
        <v>5</v>
      </c>
      <c r="L18" s="22">
        <f>VLOOKUP(G18, Intervalos!$B$3:$C$8,2,TRUE)</f>
        <v>0.01</v>
      </c>
    </row>
    <row r="19" spans="1:13" s="16" customFormat="1" ht="22.5" x14ac:dyDescent="0.2">
      <c r="A19" s="18" t="s">
        <v>92</v>
      </c>
      <c r="B19" s="18">
        <v>14</v>
      </c>
      <c r="C19" s="19" t="s">
        <v>35</v>
      </c>
      <c r="D19" s="20">
        <v>459755</v>
      </c>
      <c r="E19" s="19" t="s">
        <v>79</v>
      </c>
      <c r="F19" s="19">
        <v>1500</v>
      </c>
      <c r="G19" s="21">
        <v>0.23</v>
      </c>
      <c r="H19" s="21">
        <f t="shared" si="0"/>
        <v>345</v>
      </c>
      <c r="I19" s="21" t="s">
        <v>92</v>
      </c>
      <c r="J19" s="21" t="s">
        <v>91</v>
      </c>
      <c r="K19" s="8" t="s">
        <v>5</v>
      </c>
      <c r="L19" s="22">
        <f>VLOOKUP(G19, Intervalos!$B$3:$C$8,2,TRUE)</f>
        <v>0.01</v>
      </c>
    </row>
    <row r="20" spans="1:13" s="16" customFormat="1" ht="56.25" x14ac:dyDescent="0.2">
      <c r="A20" s="18" t="s">
        <v>92</v>
      </c>
      <c r="B20" s="18">
        <v>15</v>
      </c>
      <c r="C20" s="19" t="s">
        <v>36</v>
      </c>
      <c r="D20" s="20">
        <v>364854</v>
      </c>
      <c r="E20" s="19" t="s">
        <v>81</v>
      </c>
      <c r="F20" s="19">
        <v>3</v>
      </c>
      <c r="G20" s="21">
        <v>440.96</v>
      </c>
      <c r="H20" s="21">
        <f t="shared" si="0"/>
        <v>1322.8799999999999</v>
      </c>
      <c r="I20" s="21" t="s">
        <v>92</v>
      </c>
      <c r="J20" s="21" t="s">
        <v>91</v>
      </c>
      <c r="K20" s="8" t="s">
        <v>5</v>
      </c>
      <c r="L20" s="22" t="str">
        <f>VLOOKUP(G20, Intervalos!$B$3:$C$8,2,TRUE)</f>
        <v>0,10%</v>
      </c>
    </row>
    <row r="21" spans="1:13" s="16" customFormat="1" ht="45" x14ac:dyDescent="0.2">
      <c r="A21" s="18" t="s">
        <v>92</v>
      </c>
      <c r="B21" s="18">
        <v>16</v>
      </c>
      <c r="C21" s="19" t="s">
        <v>37</v>
      </c>
      <c r="D21" s="20">
        <v>307435</v>
      </c>
      <c r="E21" s="19" t="s">
        <v>81</v>
      </c>
      <c r="F21" s="19">
        <v>8</v>
      </c>
      <c r="G21" s="21">
        <v>88.33</v>
      </c>
      <c r="H21" s="21">
        <f t="shared" si="0"/>
        <v>706.64</v>
      </c>
      <c r="I21" s="21" t="s">
        <v>92</v>
      </c>
      <c r="J21" s="21" t="s">
        <v>91</v>
      </c>
      <c r="K21" s="8" t="s">
        <v>5</v>
      </c>
      <c r="L21" s="22">
        <f>VLOOKUP(G21, Intervalos!$B$3:$C$8,2,TRUE)</f>
        <v>0.1</v>
      </c>
    </row>
    <row r="22" spans="1:13" s="16" customFormat="1" ht="22.5" x14ac:dyDescent="0.2">
      <c r="A22" s="18" t="s">
        <v>92</v>
      </c>
      <c r="B22" s="18">
        <v>17</v>
      </c>
      <c r="C22" s="19" t="s">
        <v>38</v>
      </c>
      <c r="D22" s="20">
        <v>376651</v>
      </c>
      <c r="E22" s="19" t="s">
        <v>82</v>
      </c>
      <c r="F22" s="19">
        <v>2</v>
      </c>
      <c r="G22" s="21">
        <v>447.5</v>
      </c>
      <c r="H22" s="21">
        <f t="shared" si="0"/>
        <v>895</v>
      </c>
      <c r="I22" s="21" t="s">
        <v>92</v>
      </c>
      <c r="J22" s="21" t="s">
        <v>91</v>
      </c>
      <c r="K22" s="8" t="s">
        <v>5</v>
      </c>
      <c r="L22" s="22" t="str">
        <f>VLOOKUP(G22, Intervalos!$B$3:$C$8,2,TRUE)</f>
        <v>0,10%</v>
      </c>
      <c r="M22" s="23"/>
    </row>
    <row r="23" spans="1:13" s="16" customFormat="1" ht="30.6" customHeight="1" x14ac:dyDescent="0.2">
      <c r="A23" s="18" t="s">
        <v>92</v>
      </c>
      <c r="B23" s="18">
        <v>18</v>
      </c>
      <c r="C23" s="19" t="s">
        <v>40</v>
      </c>
      <c r="D23" s="20">
        <v>368928</v>
      </c>
      <c r="E23" s="19" t="s">
        <v>79</v>
      </c>
      <c r="F23" s="19">
        <f>7*500</f>
        <v>3500</v>
      </c>
      <c r="G23" s="21">
        <v>0.19</v>
      </c>
      <c r="H23" s="21">
        <f t="shared" si="0"/>
        <v>665</v>
      </c>
      <c r="I23" s="21" t="s">
        <v>92</v>
      </c>
      <c r="J23" s="21" t="s">
        <v>91</v>
      </c>
      <c r="K23" s="8" t="s">
        <v>5</v>
      </c>
      <c r="L23" s="22">
        <f>VLOOKUP(G23, Intervalos!$B$3:$C$8,2,TRUE)</f>
        <v>0.01</v>
      </c>
      <c r="M23" s="25"/>
    </row>
    <row r="24" spans="1:13" s="16" customFormat="1" ht="33.75" x14ac:dyDescent="0.2">
      <c r="A24" s="18" t="s">
        <v>92</v>
      </c>
      <c r="B24" s="18">
        <v>19</v>
      </c>
      <c r="C24" s="19" t="s">
        <v>41</v>
      </c>
      <c r="D24" s="20">
        <v>398311</v>
      </c>
      <c r="E24" s="19" t="s">
        <v>76</v>
      </c>
      <c r="F24" s="19">
        <v>3</v>
      </c>
      <c r="G24" s="21">
        <v>4838.2700000000004</v>
      </c>
      <c r="H24" s="21">
        <f t="shared" si="0"/>
        <v>14514.810000000001</v>
      </c>
      <c r="I24" s="21" t="s">
        <v>92</v>
      </c>
      <c r="J24" s="21" t="s">
        <v>91</v>
      </c>
      <c r="K24" s="8" t="s">
        <v>5</v>
      </c>
      <c r="L24" s="22" t="str">
        <f>VLOOKUP(G24, Intervalos!$B$3:$C$8,2,TRUE)</f>
        <v>0,10%</v>
      </c>
    </row>
    <row r="25" spans="1:13" s="16" customFormat="1" ht="45" x14ac:dyDescent="0.2">
      <c r="A25" s="18" t="s">
        <v>92</v>
      </c>
      <c r="B25" s="18">
        <v>20</v>
      </c>
      <c r="C25" s="19" t="s">
        <v>89</v>
      </c>
      <c r="D25" s="20">
        <v>482195</v>
      </c>
      <c r="E25" s="19" t="s">
        <v>88</v>
      </c>
      <c r="F25" s="19">
        <v>13</v>
      </c>
      <c r="G25" s="21">
        <v>140</v>
      </c>
      <c r="H25" s="21">
        <f t="shared" si="0"/>
        <v>1820</v>
      </c>
      <c r="I25" s="21" t="s">
        <v>92</v>
      </c>
      <c r="J25" s="21" t="s">
        <v>91</v>
      </c>
      <c r="K25" s="8" t="s">
        <v>5</v>
      </c>
      <c r="L25" s="22" t="str">
        <f>VLOOKUP(G25, Intervalos!$B$3:$C$8,2,TRUE)</f>
        <v>0,10%</v>
      </c>
      <c r="M25" s="25"/>
    </row>
    <row r="26" spans="1:13" s="16" customFormat="1" ht="45" x14ac:dyDescent="0.2">
      <c r="A26" s="18" t="s">
        <v>92</v>
      </c>
      <c r="B26" s="18">
        <v>21</v>
      </c>
      <c r="C26" s="19" t="s">
        <v>44</v>
      </c>
      <c r="D26" s="20">
        <v>350030</v>
      </c>
      <c r="E26" s="19" t="s">
        <v>76</v>
      </c>
      <c r="F26" s="19">
        <v>2</v>
      </c>
      <c r="G26" s="21">
        <v>62.06</v>
      </c>
      <c r="H26" s="21">
        <f>F26*G26</f>
        <v>124.12</v>
      </c>
      <c r="I26" s="21" t="s">
        <v>92</v>
      </c>
      <c r="J26" s="21" t="s">
        <v>91</v>
      </c>
      <c r="K26" s="8" t="s">
        <v>5</v>
      </c>
      <c r="L26" s="22">
        <f>VLOOKUP(G26, Intervalos!$B$3:$C$8,2,TRUE)</f>
        <v>0.1</v>
      </c>
    </row>
    <row r="27" spans="1:13" s="17" customFormat="1" ht="33.75" x14ac:dyDescent="0.2">
      <c r="A27" s="27">
        <v>2</v>
      </c>
      <c r="B27" s="18">
        <v>22</v>
      </c>
      <c r="C27" s="19" t="s">
        <v>42</v>
      </c>
      <c r="D27" s="20">
        <v>367773</v>
      </c>
      <c r="E27" s="19" t="s">
        <v>83</v>
      </c>
      <c r="F27" s="19">
        <v>700</v>
      </c>
      <c r="G27" s="21">
        <v>0.27</v>
      </c>
      <c r="H27" s="21">
        <f t="shared" si="0"/>
        <v>189</v>
      </c>
      <c r="I27" s="30">
        <f>SUM(H27:H37)</f>
        <v>6514.6</v>
      </c>
      <c r="J27" s="21" t="s">
        <v>91</v>
      </c>
      <c r="K27" s="8" t="s">
        <v>5</v>
      </c>
      <c r="L27" s="22">
        <f>VLOOKUP(G27, Intervalos!$B$3:$C$8,2,TRUE)</f>
        <v>0.01</v>
      </c>
    </row>
    <row r="28" spans="1:13" s="17" customFormat="1" ht="33.75" x14ac:dyDescent="0.2">
      <c r="A28" s="28"/>
      <c r="B28" s="18">
        <v>23</v>
      </c>
      <c r="C28" s="19" t="s">
        <v>43</v>
      </c>
      <c r="D28" s="20">
        <v>371663</v>
      </c>
      <c r="E28" s="19" t="s">
        <v>83</v>
      </c>
      <c r="F28" s="19">
        <v>700</v>
      </c>
      <c r="G28" s="21">
        <v>0.19</v>
      </c>
      <c r="H28" s="21">
        <f t="shared" si="0"/>
        <v>133</v>
      </c>
      <c r="I28" s="31"/>
      <c r="J28" s="21" t="s">
        <v>91</v>
      </c>
      <c r="K28" s="8" t="s">
        <v>5</v>
      </c>
      <c r="L28" s="22">
        <f>VLOOKUP(G28, Intervalos!$B$3:$C$8,2,TRUE)</f>
        <v>0.01</v>
      </c>
    </row>
    <row r="29" spans="1:13" s="17" customFormat="1" ht="22.5" x14ac:dyDescent="0.2">
      <c r="A29" s="28"/>
      <c r="B29" s="18">
        <v>24</v>
      </c>
      <c r="C29" s="19" t="s">
        <v>45</v>
      </c>
      <c r="D29" s="20">
        <v>429381</v>
      </c>
      <c r="E29" s="19" t="s">
        <v>83</v>
      </c>
      <c r="F29" s="19">
        <v>1300</v>
      </c>
      <c r="G29" s="21">
        <v>0.16</v>
      </c>
      <c r="H29" s="21">
        <f t="shared" si="0"/>
        <v>208</v>
      </c>
      <c r="I29" s="31"/>
      <c r="J29" s="21" t="s">
        <v>91</v>
      </c>
      <c r="K29" s="8" t="s">
        <v>5</v>
      </c>
      <c r="L29" s="22">
        <f>VLOOKUP(G29, Intervalos!$B$3:$C$8,2,TRUE)</f>
        <v>0.01</v>
      </c>
    </row>
    <row r="30" spans="1:13" s="16" customFormat="1" ht="22.5" x14ac:dyDescent="0.2">
      <c r="A30" s="28"/>
      <c r="B30" s="18">
        <v>25</v>
      </c>
      <c r="C30" s="19" t="s">
        <v>46</v>
      </c>
      <c r="D30" s="20">
        <v>365245</v>
      </c>
      <c r="E30" s="19" t="s">
        <v>83</v>
      </c>
      <c r="F30" s="19">
        <v>1300</v>
      </c>
      <c r="G30" s="21">
        <v>0.12</v>
      </c>
      <c r="H30" s="21">
        <f t="shared" si="0"/>
        <v>156</v>
      </c>
      <c r="I30" s="31"/>
      <c r="J30" s="21" t="s">
        <v>91</v>
      </c>
      <c r="K30" s="8" t="s">
        <v>5</v>
      </c>
      <c r="L30" s="22">
        <f>VLOOKUP(G30, Intervalos!$B$3:$C$8,2,TRUE)</f>
        <v>0.01</v>
      </c>
    </row>
    <row r="31" spans="1:13" s="16" customFormat="1" ht="33.75" x14ac:dyDescent="0.2">
      <c r="A31" s="28"/>
      <c r="B31" s="18">
        <v>26</v>
      </c>
      <c r="C31" s="19" t="s">
        <v>47</v>
      </c>
      <c r="D31" s="20">
        <v>365249</v>
      </c>
      <c r="E31" s="19" t="s">
        <v>83</v>
      </c>
      <c r="F31" s="19">
        <v>1300</v>
      </c>
      <c r="G31" s="21">
        <v>0.15</v>
      </c>
      <c r="H31" s="21">
        <f t="shared" si="0"/>
        <v>195</v>
      </c>
      <c r="I31" s="31"/>
      <c r="J31" s="21" t="s">
        <v>91</v>
      </c>
      <c r="K31" s="8" t="s">
        <v>5</v>
      </c>
      <c r="L31" s="22">
        <f>VLOOKUP(G31, Intervalos!$B$3:$C$8,2,TRUE)</f>
        <v>0.01</v>
      </c>
    </row>
    <row r="32" spans="1:13" s="16" customFormat="1" ht="33.75" x14ac:dyDescent="0.2">
      <c r="A32" s="28"/>
      <c r="B32" s="18">
        <v>27</v>
      </c>
      <c r="C32" s="19" t="s">
        <v>90</v>
      </c>
      <c r="D32" s="20">
        <v>365252</v>
      </c>
      <c r="E32" s="19" t="s">
        <v>83</v>
      </c>
      <c r="F32" s="19">
        <f>13*100</f>
        <v>1300</v>
      </c>
      <c r="G32" s="21">
        <v>0.1</v>
      </c>
      <c r="H32" s="21">
        <f t="shared" si="0"/>
        <v>130</v>
      </c>
      <c r="I32" s="31"/>
      <c r="J32" s="21" t="s">
        <v>91</v>
      </c>
      <c r="K32" s="8" t="s">
        <v>5</v>
      </c>
      <c r="L32" s="22">
        <f>VLOOKUP(G32, Intervalos!$B$3:$C$8,2,TRUE)</f>
        <v>0.01</v>
      </c>
      <c r="M32" s="25"/>
    </row>
    <row r="33" spans="1:13" s="16" customFormat="1" ht="33.75" x14ac:dyDescent="0.2">
      <c r="A33" s="28"/>
      <c r="B33" s="18">
        <v>28</v>
      </c>
      <c r="C33" s="19" t="s">
        <v>48</v>
      </c>
      <c r="D33" s="20">
        <v>365246</v>
      </c>
      <c r="E33" s="19" t="s">
        <v>83</v>
      </c>
      <c r="F33" s="19">
        <v>6300</v>
      </c>
      <c r="G33" s="21">
        <v>0.15</v>
      </c>
      <c r="H33" s="21">
        <f t="shared" si="0"/>
        <v>945</v>
      </c>
      <c r="I33" s="31"/>
      <c r="J33" s="21" t="s">
        <v>91</v>
      </c>
      <c r="K33" s="8" t="s">
        <v>5</v>
      </c>
      <c r="L33" s="22">
        <f>VLOOKUP(G33, Intervalos!$B$3:$C$8,2,TRUE)</f>
        <v>0.01</v>
      </c>
    </row>
    <row r="34" spans="1:13" s="16" customFormat="1" ht="33.75" x14ac:dyDescent="0.2">
      <c r="A34" s="28"/>
      <c r="B34" s="18">
        <v>29</v>
      </c>
      <c r="C34" s="19" t="s">
        <v>49</v>
      </c>
      <c r="D34" s="20">
        <v>365245</v>
      </c>
      <c r="E34" s="19" t="s">
        <v>83</v>
      </c>
      <c r="F34" s="19">
        <v>1300</v>
      </c>
      <c r="G34" s="21">
        <v>0.15</v>
      </c>
      <c r="H34" s="21">
        <f t="shared" si="0"/>
        <v>195</v>
      </c>
      <c r="I34" s="31"/>
      <c r="J34" s="21" t="s">
        <v>91</v>
      </c>
      <c r="K34" s="8" t="s">
        <v>5</v>
      </c>
      <c r="L34" s="22">
        <f>VLOOKUP(G34, Intervalos!$B$3:$C$8,2,TRUE)</f>
        <v>0.01</v>
      </c>
    </row>
    <row r="35" spans="1:13" s="16" customFormat="1" ht="22.5" x14ac:dyDescent="0.2">
      <c r="A35" s="28"/>
      <c r="B35" s="18">
        <v>30</v>
      </c>
      <c r="C35" s="19" t="s">
        <v>69</v>
      </c>
      <c r="D35" s="20">
        <v>450616</v>
      </c>
      <c r="E35" s="19" t="s">
        <v>84</v>
      </c>
      <c r="F35" s="19">
        <v>13</v>
      </c>
      <c r="G35" s="21">
        <v>33.700000000000003</v>
      </c>
      <c r="H35" s="21">
        <f>F35*G35</f>
        <v>438.1</v>
      </c>
      <c r="I35" s="31"/>
      <c r="J35" s="21" t="s">
        <v>91</v>
      </c>
      <c r="K35" s="8" t="s">
        <v>5</v>
      </c>
      <c r="L35" s="22">
        <f>VLOOKUP(G35, Intervalos!$B$3:$C$8,2,TRUE)</f>
        <v>0.05</v>
      </c>
    </row>
    <row r="36" spans="1:13" s="16" customFormat="1" ht="22.5" x14ac:dyDescent="0.2">
      <c r="A36" s="28"/>
      <c r="B36" s="18">
        <v>31</v>
      </c>
      <c r="C36" s="19" t="s">
        <v>70</v>
      </c>
      <c r="D36" s="20">
        <v>463633</v>
      </c>
      <c r="E36" s="19" t="s">
        <v>83</v>
      </c>
      <c r="F36" s="19">
        <v>1300</v>
      </c>
      <c r="G36" s="21">
        <v>0.36</v>
      </c>
      <c r="H36" s="21">
        <f>F36*G36</f>
        <v>468</v>
      </c>
      <c r="I36" s="31"/>
      <c r="J36" s="21" t="s">
        <v>91</v>
      </c>
      <c r="K36" s="8" t="s">
        <v>5</v>
      </c>
      <c r="L36" s="22">
        <f>VLOOKUP(G36, Intervalos!$B$3:$C$8,2,TRUE)</f>
        <v>0.01</v>
      </c>
    </row>
    <row r="37" spans="1:13" s="16" customFormat="1" ht="22.5" x14ac:dyDescent="0.2">
      <c r="A37" s="29"/>
      <c r="B37" s="18">
        <v>32</v>
      </c>
      <c r="C37" s="19" t="s">
        <v>71</v>
      </c>
      <c r="D37" s="20">
        <v>460586</v>
      </c>
      <c r="E37" s="19" t="s">
        <v>84</v>
      </c>
      <c r="F37" s="19">
        <v>50</v>
      </c>
      <c r="G37" s="21">
        <v>69.150000000000006</v>
      </c>
      <c r="H37" s="21">
        <f>F37*G37</f>
        <v>3457.5000000000005</v>
      </c>
      <c r="I37" s="32"/>
      <c r="J37" s="21" t="s">
        <v>91</v>
      </c>
      <c r="K37" s="8" t="s">
        <v>5</v>
      </c>
      <c r="L37" s="22">
        <f>VLOOKUP(G37, Intervalos!$B$3:$C$8,2,TRUE)</f>
        <v>0.1</v>
      </c>
    </row>
    <row r="38" spans="1:13" s="17" customFormat="1" ht="22.5" x14ac:dyDescent="0.3">
      <c r="A38" s="18" t="s">
        <v>92</v>
      </c>
      <c r="B38" s="18">
        <v>33</v>
      </c>
      <c r="C38" s="19" t="s">
        <v>50</v>
      </c>
      <c r="D38" s="20">
        <v>445476</v>
      </c>
      <c r="E38" s="19" t="s">
        <v>81</v>
      </c>
      <c r="F38" s="19">
        <v>3</v>
      </c>
      <c r="G38" s="21">
        <v>225.21</v>
      </c>
      <c r="H38" s="21">
        <f t="shared" si="0"/>
        <v>675.63</v>
      </c>
      <c r="I38" s="21" t="s">
        <v>92</v>
      </c>
      <c r="J38" s="21" t="s">
        <v>91</v>
      </c>
      <c r="K38" s="8" t="s">
        <v>5</v>
      </c>
      <c r="L38" s="22" t="str">
        <f>VLOOKUP(G38, Intervalos!$B$3:$C$8,2,TRUE)</f>
        <v>0,10%</v>
      </c>
      <c r="M38" s="24"/>
    </row>
    <row r="39" spans="1:13" s="16" customFormat="1" ht="22.5" x14ac:dyDescent="0.2">
      <c r="A39" s="18" t="s">
        <v>92</v>
      </c>
      <c r="B39" s="18">
        <v>34</v>
      </c>
      <c r="C39" s="19" t="s">
        <v>52</v>
      </c>
      <c r="D39" s="20">
        <v>224336</v>
      </c>
      <c r="E39" s="19" t="s">
        <v>81</v>
      </c>
      <c r="F39" s="19">
        <v>2</v>
      </c>
      <c r="G39" s="21">
        <v>70.5</v>
      </c>
      <c r="H39" s="21">
        <f t="shared" si="0"/>
        <v>141</v>
      </c>
      <c r="I39" s="21" t="s">
        <v>92</v>
      </c>
      <c r="J39" s="21" t="s">
        <v>91</v>
      </c>
      <c r="K39" s="8" t="s">
        <v>5</v>
      </c>
      <c r="L39" s="22">
        <f>VLOOKUP(G39, Intervalos!$B$3:$C$8,2,TRUE)</f>
        <v>0.1</v>
      </c>
    </row>
    <row r="40" spans="1:13" s="16" customFormat="1" ht="33.75" x14ac:dyDescent="0.2">
      <c r="A40" s="18" t="s">
        <v>92</v>
      </c>
      <c r="B40" s="18">
        <v>35</v>
      </c>
      <c r="C40" s="19" t="s">
        <v>53</v>
      </c>
      <c r="D40" s="20">
        <v>378047</v>
      </c>
      <c r="E40" s="19" t="s">
        <v>79</v>
      </c>
      <c r="F40" s="19">
        <v>32500</v>
      </c>
      <c r="G40" s="21">
        <v>0.24</v>
      </c>
      <c r="H40" s="21">
        <f t="shared" si="0"/>
        <v>7800</v>
      </c>
      <c r="I40" s="21" t="s">
        <v>92</v>
      </c>
      <c r="J40" s="21" t="s">
        <v>91</v>
      </c>
      <c r="K40" s="8" t="s">
        <v>5</v>
      </c>
      <c r="L40" s="22">
        <f>VLOOKUP(G40, Intervalos!$B$3:$C$8,2,TRUE)</f>
        <v>0.01</v>
      </c>
    </row>
    <row r="41" spans="1:13" s="16" customFormat="1" ht="45" x14ac:dyDescent="0.2">
      <c r="A41" s="18" t="s">
        <v>92</v>
      </c>
      <c r="B41" s="18">
        <v>36</v>
      </c>
      <c r="C41" s="19" t="s">
        <v>56</v>
      </c>
      <c r="D41" s="20">
        <v>347903</v>
      </c>
      <c r="E41" s="19" t="s">
        <v>79</v>
      </c>
      <c r="F41" s="19">
        <v>1500</v>
      </c>
      <c r="G41" s="21">
        <v>0.26</v>
      </c>
      <c r="H41" s="21">
        <f t="shared" si="0"/>
        <v>390</v>
      </c>
      <c r="I41" s="21" t="s">
        <v>92</v>
      </c>
      <c r="J41" s="21" t="s">
        <v>91</v>
      </c>
      <c r="K41" s="8" t="s">
        <v>5</v>
      </c>
      <c r="L41" s="22">
        <f>VLOOKUP(G41, Intervalos!$B$3:$C$8,2,TRUE)</f>
        <v>0.01</v>
      </c>
    </row>
    <row r="42" spans="1:13" s="16" customFormat="1" ht="45" x14ac:dyDescent="0.2">
      <c r="A42" s="18" t="s">
        <v>92</v>
      </c>
      <c r="B42" s="18">
        <v>37</v>
      </c>
      <c r="C42" s="19" t="s">
        <v>57</v>
      </c>
      <c r="D42" s="20">
        <v>361894</v>
      </c>
      <c r="E42" s="19" t="s">
        <v>83</v>
      </c>
      <c r="F42" s="19">
        <v>2500</v>
      </c>
      <c r="G42" s="21">
        <v>0.23</v>
      </c>
      <c r="H42" s="21">
        <f t="shared" si="0"/>
        <v>575</v>
      </c>
      <c r="I42" s="21" t="s">
        <v>92</v>
      </c>
      <c r="J42" s="21" t="s">
        <v>91</v>
      </c>
      <c r="K42" s="8" t="s">
        <v>5</v>
      </c>
      <c r="L42" s="22">
        <f>VLOOKUP(G42, Intervalos!$B$3:$C$8,2,TRUE)</f>
        <v>0.01</v>
      </c>
    </row>
    <row r="43" spans="1:13" s="16" customFormat="1" ht="33.75" x14ac:dyDescent="0.2">
      <c r="A43" s="18" t="s">
        <v>92</v>
      </c>
      <c r="B43" s="18">
        <v>38</v>
      </c>
      <c r="C43" s="19" t="s">
        <v>58</v>
      </c>
      <c r="D43" s="20">
        <v>442954</v>
      </c>
      <c r="E43" s="19" t="s">
        <v>79</v>
      </c>
      <c r="F43" s="19">
        <v>6500</v>
      </c>
      <c r="G43" s="21">
        <v>0.84</v>
      </c>
      <c r="H43" s="21">
        <f t="shared" si="0"/>
        <v>5460</v>
      </c>
      <c r="I43" s="21" t="s">
        <v>92</v>
      </c>
      <c r="J43" s="21" t="s">
        <v>91</v>
      </c>
      <c r="K43" s="8" t="s">
        <v>5</v>
      </c>
      <c r="L43" s="22">
        <f>VLOOKUP(G43, Intervalos!$B$3:$C$8,2,TRUE)</f>
        <v>0.01</v>
      </c>
    </row>
    <row r="44" spans="1:13" s="16" customFormat="1" ht="33.75" x14ac:dyDescent="0.2">
      <c r="A44" s="18" t="s">
        <v>92</v>
      </c>
      <c r="B44" s="18">
        <v>39</v>
      </c>
      <c r="C44" s="19" t="s">
        <v>59</v>
      </c>
      <c r="D44" s="20">
        <v>443364</v>
      </c>
      <c r="E44" s="19" t="s">
        <v>76</v>
      </c>
      <c r="F44" s="19">
        <v>2</v>
      </c>
      <c r="G44" s="21">
        <v>1066.21</v>
      </c>
      <c r="H44" s="21">
        <f t="shared" si="0"/>
        <v>2132.42</v>
      </c>
      <c r="I44" s="21" t="s">
        <v>92</v>
      </c>
      <c r="J44" s="21" t="s">
        <v>91</v>
      </c>
      <c r="K44" s="8" t="s">
        <v>5</v>
      </c>
      <c r="L44" s="22" t="str">
        <f>VLOOKUP(G44, Intervalos!$B$3:$C$8,2,TRUE)</f>
        <v>0,10%</v>
      </c>
      <c r="M44" s="23"/>
    </row>
    <row r="45" spans="1:13" s="16" customFormat="1" ht="33.75" x14ac:dyDescent="0.2">
      <c r="A45" s="18" t="s">
        <v>92</v>
      </c>
      <c r="B45" s="18">
        <v>40</v>
      </c>
      <c r="C45" s="19" t="s">
        <v>60</v>
      </c>
      <c r="D45" s="20">
        <v>443969</v>
      </c>
      <c r="E45" s="19" t="s">
        <v>76</v>
      </c>
      <c r="F45" s="19">
        <v>2</v>
      </c>
      <c r="G45" s="21">
        <v>986.08</v>
      </c>
      <c r="H45" s="21">
        <f t="shared" si="0"/>
        <v>1972.16</v>
      </c>
      <c r="I45" s="21" t="s">
        <v>92</v>
      </c>
      <c r="J45" s="21" t="s">
        <v>91</v>
      </c>
      <c r="K45" s="8" t="s">
        <v>5</v>
      </c>
      <c r="L45" s="22" t="str">
        <f>VLOOKUP(G45, Intervalos!$B$3:$C$8,2,TRUE)</f>
        <v>0,10%</v>
      </c>
    </row>
    <row r="46" spans="1:13" s="16" customFormat="1" ht="22.5" x14ac:dyDescent="0.2">
      <c r="A46" s="18" t="s">
        <v>92</v>
      </c>
      <c r="B46" s="18">
        <v>41</v>
      </c>
      <c r="C46" s="19" t="s">
        <v>61</v>
      </c>
      <c r="D46" s="20">
        <v>273902</v>
      </c>
      <c r="E46" s="19" t="s">
        <v>86</v>
      </c>
      <c r="F46" s="19">
        <v>38</v>
      </c>
      <c r="G46" s="21">
        <v>6.44</v>
      </c>
      <c r="H46" s="21">
        <f t="shared" si="0"/>
        <v>244.72000000000003</v>
      </c>
      <c r="I46" s="21" t="s">
        <v>92</v>
      </c>
      <c r="J46" s="21" t="s">
        <v>91</v>
      </c>
      <c r="K46" s="8" t="s">
        <v>5</v>
      </c>
      <c r="L46" s="22">
        <f>VLOOKUP(G46, Intervalos!$B$3:$C$8,2,TRUE)</f>
        <v>0.02</v>
      </c>
    </row>
    <row r="47" spans="1:13" s="16" customFormat="1" ht="101.25" x14ac:dyDescent="0.2">
      <c r="A47" s="18" t="s">
        <v>92</v>
      </c>
      <c r="B47" s="18">
        <v>42</v>
      </c>
      <c r="C47" s="19" t="s">
        <v>62</v>
      </c>
      <c r="D47" s="20">
        <v>379322</v>
      </c>
      <c r="E47" s="19" t="s">
        <v>76</v>
      </c>
      <c r="F47" s="19">
        <v>7</v>
      </c>
      <c r="G47" s="21">
        <v>35.369999999999997</v>
      </c>
      <c r="H47" s="21">
        <f t="shared" si="0"/>
        <v>247.58999999999997</v>
      </c>
      <c r="I47" s="21" t="s">
        <v>92</v>
      </c>
      <c r="J47" s="21" t="s">
        <v>91</v>
      </c>
      <c r="K47" s="8" t="s">
        <v>5</v>
      </c>
      <c r="L47" s="22">
        <f>VLOOKUP(G47, Intervalos!$B$3:$C$8,2,TRUE)</f>
        <v>0.05</v>
      </c>
    </row>
    <row r="48" spans="1:13" s="16" customFormat="1" ht="45" x14ac:dyDescent="0.2">
      <c r="A48" s="18" t="s">
        <v>92</v>
      </c>
      <c r="B48" s="18">
        <v>43</v>
      </c>
      <c r="C48" s="19" t="s">
        <v>63</v>
      </c>
      <c r="D48" s="20">
        <v>412418</v>
      </c>
      <c r="E48" s="19" t="s">
        <v>76</v>
      </c>
      <c r="F48" s="19">
        <v>3</v>
      </c>
      <c r="G48" s="21">
        <v>133.13</v>
      </c>
      <c r="H48" s="21">
        <f t="shared" si="0"/>
        <v>399.39</v>
      </c>
      <c r="I48" s="21" t="s">
        <v>92</v>
      </c>
      <c r="J48" s="21" t="s">
        <v>91</v>
      </c>
      <c r="K48" s="8" t="s">
        <v>5</v>
      </c>
      <c r="L48" s="22" t="str">
        <f>VLOOKUP(G48, Intervalos!$B$3:$C$8,2,TRUE)</f>
        <v>0,10%</v>
      </c>
    </row>
    <row r="49" spans="1:13" s="16" customFormat="1" ht="67.5" x14ac:dyDescent="0.2">
      <c r="A49" s="18" t="s">
        <v>92</v>
      </c>
      <c r="B49" s="18">
        <v>44</v>
      </c>
      <c r="C49" s="19" t="s">
        <v>64</v>
      </c>
      <c r="D49" s="20">
        <v>416784</v>
      </c>
      <c r="E49" s="19" t="s">
        <v>79</v>
      </c>
      <c r="F49" s="19">
        <v>4000</v>
      </c>
      <c r="G49" s="21">
        <v>0.22</v>
      </c>
      <c r="H49" s="21">
        <f t="shared" si="0"/>
        <v>880</v>
      </c>
      <c r="I49" s="21" t="s">
        <v>92</v>
      </c>
      <c r="J49" s="21" t="s">
        <v>91</v>
      </c>
      <c r="K49" s="8" t="s">
        <v>5</v>
      </c>
      <c r="L49" s="22">
        <f>VLOOKUP(G49, Intervalos!$B$3:$C$8,2,TRUE)</f>
        <v>0.01</v>
      </c>
      <c r="M49" s="23"/>
    </row>
    <row r="50" spans="1:13" s="16" customFormat="1" ht="45" x14ac:dyDescent="0.2">
      <c r="A50" s="18" t="s">
        <v>92</v>
      </c>
      <c r="B50" s="18">
        <v>45</v>
      </c>
      <c r="C50" s="19" t="s">
        <v>65</v>
      </c>
      <c r="D50" s="20">
        <v>360853</v>
      </c>
      <c r="E50" s="19" t="s">
        <v>76</v>
      </c>
      <c r="F50" s="19">
        <v>13</v>
      </c>
      <c r="G50" s="21">
        <v>104.63</v>
      </c>
      <c r="H50" s="21">
        <f t="shared" si="0"/>
        <v>1360.19</v>
      </c>
      <c r="I50" s="21" t="s">
        <v>92</v>
      </c>
      <c r="J50" s="21" t="s">
        <v>91</v>
      </c>
      <c r="K50" s="8" t="s">
        <v>5</v>
      </c>
      <c r="L50" s="22" t="str">
        <f>VLOOKUP(G50, Intervalos!$B$3:$C$8,2,TRUE)</f>
        <v>0,10%</v>
      </c>
    </row>
    <row r="51" spans="1:13" s="16" customFormat="1" ht="45" x14ac:dyDescent="0.2">
      <c r="A51" s="18" t="s">
        <v>92</v>
      </c>
      <c r="B51" s="18">
        <v>46</v>
      </c>
      <c r="C51" s="19" t="s">
        <v>66</v>
      </c>
      <c r="D51" s="20">
        <v>381493</v>
      </c>
      <c r="E51" s="19" t="s">
        <v>79</v>
      </c>
      <c r="F51" s="19">
        <v>14500</v>
      </c>
      <c r="G51" s="21">
        <v>7.0000000000000007E-2</v>
      </c>
      <c r="H51" s="21">
        <f t="shared" si="0"/>
        <v>1015.0000000000001</v>
      </c>
      <c r="I51" s="21" t="s">
        <v>92</v>
      </c>
      <c r="J51" s="21" t="s">
        <v>91</v>
      </c>
      <c r="K51" s="8" t="s">
        <v>5</v>
      </c>
      <c r="L51" s="22">
        <f>VLOOKUP(G51, Intervalos!$B$3:$C$8,2,TRUE)</f>
        <v>0.01</v>
      </c>
    </row>
    <row r="52" spans="1:13" s="16" customFormat="1" ht="45" x14ac:dyDescent="0.2">
      <c r="A52" s="18" t="s">
        <v>92</v>
      </c>
      <c r="B52" s="18">
        <v>47</v>
      </c>
      <c r="C52" s="19" t="s">
        <v>67</v>
      </c>
      <c r="D52" s="20">
        <v>410301</v>
      </c>
      <c r="E52" s="19" t="s">
        <v>76</v>
      </c>
      <c r="F52" s="19">
        <v>8</v>
      </c>
      <c r="G52" s="21">
        <v>49.52</v>
      </c>
      <c r="H52" s="21">
        <f t="shared" si="0"/>
        <v>396.16</v>
      </c>
      <c r="I52" s="21" t="s">
        <v>92</v>
      </c>
      <c r="J52" s="21" t="s">
        <v>91</v>
      </c>
      <c r="K52" s="8" t="s">
        <v>5</v>
      </c>
      <c r="L52" s="22">
        <f>VLOOKUP(G52, Intervalos!$B$3:$C$8,2,TRUE)</f>
        <v>0.05</v>
      </c>
    </row>
    <row r="53" spans="1:13" s="16" customFormat="1" ht="56.25" x14ac:dyDescent="0.2">
      <c r="A53" s="18" t="s">
        <v>92</v>
      </c>
      <c r="B53" s="18">
        <v>48</v>
      </c>
      <c r="C53" s="19" t="s">
        <v>68</v>
      </c>
      <c r="D53" s="20">
        <v>350148</v>
      </c>
      <c r="E53" s="19" t="s">
        <v>87</v>
      </c>
      <c r="F53" s="19">
        <v>7</v>
      </c>
      <c r="G53" s="21">
        <v>33.799999999999997</v>
      </c>
      <c r="H53" s="21">
        <f t="shared" si="0"/>
        <v>236.59999999999997</v>
      </c>
      <c r="I53" s="21" t="s">
        <v>92</v>
      </c>
      <c r="J53" s="21" t="s">
        <v>91</v>
      </c>
      <c r="K53" s="8" t="s">
        <v>5</v>
      </c>
      <c r="L53" s="22">
        <f>VLOOKUP(G53, Intervalos!$B$3:$C$8,2,TRUE)</f>
        <v>0.05</v>
      </c>
    </row>
    <row r="54" spans="1:13" s="16" customFormat="1" ht="45" x14ac:dyDescent="0.2">
      <c r="A54" s="18" t="s">
        <v>92</v>
      </c>
      <c r="B54" s="18">
        <v>49</v>
      </c>
      <c r="C54" s="19" t="s">
        <v>72</v>
      </c>
      <c r="D54" s="20">
        <v>375700</v>
      </c>
      <c r="E54" s="19" t="s">
        <v>85</v>
      </c>
      <c r="F54" s="19">
        <v>625</v>
      </c>
      <c r="G54" s="21">
        <v>4.97</v>
      </c>
      <c r="H54" s="21">
        <f t="shared" si="0"/>
        <v>3106.25</v>
      </c>
      <c r="I54" s="21" t="s">
        <v>92</v>
      </c>
      <c r="J54" s="21" t="s">
        <v>91</v>
      </c>
      <c r="K54" s="8" t="s">
        <v>5</v>
      </c>
      <c r="L54" s="22">
        <f>VLOOKUP(G54, Intervalos!$B$3:$C$8,2,TRUE)</f>
        <v>0.01</v>
      </c>
    </row>
    <row r="55" spans="1:13" s="16" customFormat="1" ht="67.5" x14ac:dyDescent="0.2">
      <c r="A55" s="18" t="s">
        <v>92</v>
      </c>
      <c r="B55" s="18">
        <v>50</v>
      </c>
      <c r="C55" s="19" t="s">
        <v>73</v>
      </c>
      <c r="D55" s="20">
        <v>409859</v>
      </c>
      <c r="E55" s="19" t="s">
        <v>76</v>
      </c>
      <c r="F55" s="19">
        <v>7</v>
      </c>
      <c r="G55" s="21">
        <v>184.45</v>
      </c>
      <c r="H55" s="21">
        <f t="shared" si="0"/>
        <v>1291.1499999999999</v>
      </c>
      <c r="I55" s="21" t="s">
        <v>92</v>
      </c>
      <c r="J55" s="21" t="s">
        <v>91</v>
      </c>
      <c r="K55" s="8" t="s">
        <v>5</v>
      </c>
      <c r="L55" s="22" t="str">
        <f>VLOOKUP(G55, Intervalos!$B$3:$C$8,2,TRUE)</f>
        <v>0,10%</v>
      </c>
    </row>
    <row r="56" spans="1:13" s="16" customFormat="1" ht="78.75" x14ac:dyDescent="0.2">
      <c r="A56" s="18" t="s">
        <v>92</v>
      </c>
      <c r="B56" s="18">
        <v>51</v>
      </c>
      <c r="C56" s="19" t="s">
        <v>74</v>
      </c>
      <c r="D56" s="20">
        <v>415514</v>
      </c>
      <c r="E56" s="19" t="s">
        <v>76</v>
      </c>
      <c r="F56" s="19">
        <v>8</v>
      </c>
      <c r="G56" s="21">
        <v>136</v>
      </c>
      <c r="H56" s="21">
        <f t="shared" si="0"/>
        <v>1088</v>
      </c>
      <c r="I56" s="21" t="s">
        <v>92</v>
      </c>
      <c r="J56" s="21" t="s">
        <v>91</v>
      </c>
      <c r="K56" s="8" t="s">
        <v>5</v>
      </c>
      <c r="L56" s="22" t="str">
        <f>VLOOKUP(G56, Intervalos!$B$3:$C$8,2,TRUE)</f>
        <v>0,10%</v>
      </c>
    </row>
    <row r="57" spans="1:13" s="16" customFormat="1" ht="67.5" x14ac:dyDescent="0.2">
      <c r="A57" s="18" t="s">
        <v>92</v>
      </c>
      <c r="B57" s="18">
        <v>52</v>
      </c>
      <c r="C57" s="19" t="s">
        <v>75</v>
      </c>
      <c r="D57" s="20">
        <v>401693</v>
      </c>
      <c r="E57" s="19" t="s">
        <v>79</v>
      </c>
      <c r="F57" s="19">
        <v>9500</v>
      </c>
      <c r="G57" s="21">
        <v>7.0000000000000007E-2</v>
      </c>
      <c r="H57" s="21">
        <f t="shared" si="0"/>
        <v>665.00000000000011</v>
      </c>
      <c r="I57" s="21" t="s">
        <v>92</v>
      </c>
      <c r="J57" s="21" t="s">
        <v>91</v>
      </c>
      <c r="K57" s="8" t="s">
        <v>5</v>
      </c>
      <c r="L57" s="22">
        <f>VLOOKUP(G57, Intervalos!$B$3:$C$8,2,TRUE)</f>
        <v>0.01</v>
      </c>
    </row>
    <row r="58" spans="1:13" ht="22.5" x14ac:dyDescent="0.2">
      <c r="G58" s="6" t="s">
        <v>7</v>
      </c>
      <c r="H58" s="9">
        <f>SUM(H6:H57)</f>
        <v>83256.010000000009</v>
      </c>
    </row>
  </sheetData>
  <mergeCells count="7">
    <mergeCell ref="A1:L1"/>
    <mergeCell ref="A2:L2"/>
    <mergeCell ref="A3:L3"/>
    <mergeCell ref="A27:A37"/>
    <mergeCell ref="I27:I37"/>
    <mergeCell ref="A7:A13"/>
    <mergeCell ref="I7:I13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>&amp;CPE 90018/2024 - UASG 150182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3" sqref="C3"/>
    </sheetView>
  </sheetViews>
  <sheetFormatPr defaultColWidth="0" defaultRowHeight="15" zeroHeight="1" x14ac:dyDescent="0.25"/>
  <cols>
    <col min="1" max="1" width="2.42578125" customWidth="1"/>
    <col min="2" max="2" width="12.85546875" customWidth="1"/>
    <col min="3" max="3" width="17.7109375" customWidth="1"/>
    <col min="4" max="4" width="3.140625" customWidth="1"/>
    <col min="5" max="5" width="27" customWidth="1"/>
    <col min="6" max="6" width="4" customWidth="1"/>
    <col min="7" max="16384" width="9.140625" hidden="1"/>
  </cols>
  <sheetData>
    <row r="1" spans="2:5" ht="10.5" customHeight="1" x14ac:dyDescent="0.3"/>
    <row r="2" spans="2:5" ht="63" customHeight="1" x14ac:dyDescent="0.25">
      <c r="B2" s="12" t="s">
        <v>9</v>
      </c>
      <c r="C2" s="12" t="s">
        <v>8</v>
      </c>
      <c r="E2" s="13" t="s">
        <v>11</v>
      </c>
    </row>
    <row r="3" spans="2:5" ht="14.45" x14ac:dyDescent="0.3">
      <c r="B3" s="11">
        <v>0.01</v>
      </c>
      <c r="C3" s="10">
        <v>0.01</v>
      </c>
      <c r="E3" s="14" t="s">
        <v>12</v>
      </c>
    </row>
    <row r="4" spans="2:5" ht="14.45" x14ac:dyDescent="0.3">
      <c r="B4" s="10">
        <v>5</v>
      </c>
      <c r="C4" s="10">
        <v>0.02</v>
      </c>
      <c r="E4" s="14" t="s">
        <v>13</v>
      </c>
    </row>
    <row r="5" spans="2:5" ht="14.45" x14ac:dyDescent="0.3">
      <c r="B5" s="10">
        <v>10</v>
      </c>
      <c r="C5" s="10">
        <v>0.03</v>
      </c>
      <c r="E5" s="14" t="s">
        <v>14</v>
      </c>
    </row>
    <row r="6" spans="2:5" ht="14.45" x14ac:dyDescent="0.3">
      <c r="B6" s="10">
        <v>20</v>
      </c>
      <c r="C6" s="10">
        <v>0.05</v>
      </c>
      <c r="E6" s="14" t="s">
        <v>15</v>
      </c>
    </row>
    <row r="7" spans="2:5" ht="14.45" x14ac:dyDescent="0.3">
      <c r="B7" s="10">
        <v>50</v>
      </c>
      <c r="C7" s="10">
        <v>0.1</v>
      </c>
      <c r="E7" s="14" t="s">
        <v>16</v>
      </c>
    </row>
    <row r="8" spans="2:5" ht="14.45" x14ac:dyDescent="0.3">
      <c r="B8" s="10">
        <v>100</v>
      </c>
      <c r="C8" s="15" t="s">
        <v>10</v>
      </c>
      <c r="E8" s="14" t="s">
        <v>17</v>
      </c>
    </row>
    <row r="9" spans="2:5" ht="14.45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I-A</vt:lpstr>
      <vt:lpstr>Intervalos</vt:lpstr>
      <vt:lpstr>'Anexo I-A'!Area_de_impressao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2024-03-12T17:15:00Z</cp:lastPrinted>
  <dcterms:created xsi:type="dcterms:W3CDTF">2019-07-30T23:05:19Z</dcterms:created>
  <dcterms:modified xsi:type="dcterms:W3CDTF">2024-03-12T17:15:26Z</dcterms:modified>
</cp:coreProperties>
</file>