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ão Aranha\Desktop\CLI\PE\PE 55-2023 - Mat. Laboratório (acompanhar)\Minuta\"/>
    </mc:Choice>
  </mc:AlternateContent>
  <bookViews>
    <workbookView xWindow="0" yWindow="0" windowWidth="17925" windowHeight="9135"/>
  </bookViews>
  <sheets>
    <sheet name="Anexo I-A" sheetId="1" r:id="rId1"/>
    <sheet name="Intervalos" sheetId="2" r:id="rId2"/>
  </sheets>
  <definedNames>
    <definedName name="_xlnm._FilterDatabase" localSheetId="0" hidden="1">'Anexo I-A'!$C$1:$C$41</definedName>
    <definedName name="_xlnm.Print_Area" localSheetId="0">'Anexo I-A'!$A$1:$K$41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7" i="1" l="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6" i="1"/>
  <c r="G37" i="1"/>
  <c r="G33" i="1"/>
  <c r="G30" i="1"/>
  <c r="G31" i="1"/>
  <c r="G32" i="1"/>
  <c r="G34" i="1"/>
  <c r="G35" i="1"/>
  <c r="G36" i="1"/>
  <c r="G38" i="1"/>
  <c r="G39" i="1"/>
  <c r="G40" i="1"/>
  <c r="L38" i="1" l="1"/>
  <c r="M38" i="1"/>
  <c r="M32" i="1"/>
  <c r="L32" i="1"/>
  <c r="M37" i="1"/>
  <c r="L37" i="1"/>
  <c r="M31" i="1"/>
  <c r="L31" i="1"/>
  <c r="M40" i="1"/>
  <c r="L40" i="1"/>
  <c r="M35" i="1"/>
  <c r="L35" i="1"/>
  <c r="M36" i="1"/>
  <c r="L36" i="1"/>
  <c r="M39" i="1"/>
  <c r="L39" i="1"/>
  <c r="L34" i="1"/>
  <c r="M34" i="1"/>
  <c r="M33" i="1"/>
  <c r="L33" i="1"/>
  <c r="M30" i="1"/>
  <c r="L30" i="1"/>
  <c r="G12" i="1"/>
  <c r="G13" i="1"/>
  <c r="G14" i="1"/>
  <c r="G15" i="1"/>
  <c r="G16" i="1"/>
  <c r="G17" i="1"/>
  <c r="G18" i="1"/>
  <c r="G19" i="1"/>
  <c r="G20" i="1"/>
  <c r="G21" i="1"/>
  <c r="G22" i="1"/>
  <c r="G23" i="1"/>
  <c r="G24" i="1"/>
  <c r="G25" i="1"/>
  <c r="G26" i="1"/>
  <c r="G27" i="1"/>
  <c r="G28" i="1"/>
  <c r="G29" i="1"/>
  <c r="M21" i="1" l="1"/>
  <c r="L21" i="1"/>
  <c r="M13" i="1"/>
  <c r="L13" i="1"/>
  <c r="L20" i="1"/>
  <c r="M20" i="1"/>
  <c r="M12" i="1"/>
  <c r="L12" i="1"/>
  <c r="M23" i="1"/>
  <c r="L23" i="1"/>
  <c r="M19" i="1"/>
  <c r="L19" i="1"/>
  <c r="M15" i="1"/>
  <c r="L15" i="1"/>
  <c r="L24" i="1"/>
  <c r="M24" i="1"/>
  <c r="M22" i="1"/>
  <c r="L22" i="1"/>
  <c r="M18" i="1"/>
  <c r="L18" i="1"/>
  <c r="L14" i="1"/>
  <c r="M14" i="1"/>
  <c r="L29" i="1"/>
  <c r="M29" i="1"/>
  <c r="M27" i="1"/>
  <c r="L27" i="1"/>
  <c r="L28" i="1"/>
  <c r="M28" i="1"/>
  <c r="L26" i="1"/>
  <c r="M26" i="1"/>
  <c r="L25" i="1"/>
  <c r="M25" i="1"/>
  <c r="M17" i="1"/>
  <c r="L17" i="1"/>
  <c r="L16" i="1"/>
  <c r="M16" i="1"/>
  <c r="G7" i="1"/>
  <c r="G8" i="1"/>
  <c r="G9" i="1"/>
  <c r="G10" i="1"/>
  <c r="G11" i="1"/>
  <c r="L8" i="1" l="1"/>
  <c r="M8" i="1"/>
  <c r="M10" i="1"/>
  <c r="L10" i="1"/>
  <c r="M9" i="1"/>
  <c r="L9" i="1"/>
  <c r="M11" i="1"/>
  <c r="L11" i="1"/>
  <c r="M7" i="1"/>
  <c r="L7" i="1"/>
  <c r="G6" i="1"/>
  <c r="G41" i="1" l="1"/>
  <c r="L6" i="1"/>
  <c r="M6" i="1"/>
</calcChain>
</file>

<file path=xl/sharedStrings.xml><?xml version="1.0" encoding="utf-8"?>
<sst xmlns="http://schemas.openxmlformats.org/spreadsheetml/2006/main" count="171" uniqueCount="71">
  <si>
    <t>PRÓ-REITORIA DE ADMINISTRAÇÃO</t>
  </si>
  <si>
    <t>ITEM</t>
  </si>
  <si>
    <t>UNIDADE DE MEDIDA</t>
  </si>
  <si>
    <t>ANEXO I-A - PLANILHA ESTIMATIVA DE DESCRIÇÃO E PREÇOS</t>
  </si>
  <si>
    <t>Exclusivo ME/EPP (SIM ou NÂO) (abaixo de R$80.000,00)</t>
  </si>
  <si>
    <t>Margem de Preferência - Decreto 8538/2015 - Margem de até 25% - Duplicar o item</t>
  </si>
  <si>
    <t>Modo de Disputa da etapa de Lances</t>
  </si>
  <si>
    <t>Intervalo mínimo de diferença de valores entre os lances</t>
  </si>
  <si>
    <t>SUGESTÃO DE CATMAT</t>
  </si>
  <si>
    <t>ESPECIFICAÇÃO</t>
  </si>
  <si>
    <t>QUANTIDADE</t>
  </si>
  <si>
    <t>UNIVERSIDADE FEDERAL FLUMINENSE</t>
  </si>
  <si>
    <t>VALOR UNITÁRIO ESTIMADO</t>
  </si>
  <si>
    <t>VALOR TOTAL ESTIMADO</t>
  </si>
  <si>
    <t>KIT</t>
  </si>
  <si>
    <t>NÃO</t>
  </si>
  <si>
    <t>SIM</t>
  </si>
  <si>
    <t>ABERTO</t>
  </si>
  <si>
    <t>Experimento Franck-Hertz. O conjunto deve ser completo de modo realizar no mínimo os seguintes experimentos: Estudo dos níveis de energia do átomo. Quantização da energia. Observação da curva de Franck Hertz, através da transferência de energia de elétrons por meio de choque inelástico ao atravessar vapor aquecido. Comprovação do modelo atômico de Bohr e do nível de energia discreto nos átomos nele contido. O sistema deverá ser composto por pelo menos: 1 Tubo de Franck-Hertz preenchido com o gás adequado à comprovação do fenômeno interno a um forno de aquecimento; Fontes de alimentação para operação do Tubo de Franck-Hertz adequadas para o gás do tubo; 1 (um) amplificador de corrente caso a ou as fontes de tensão necessárias ao tudo (e forno) não a possua; Todos os cabos elétricos necessários para funcionamento dos equipamentos de forma segura; Em caso de existência de Interface externa para aquisição de dados compatível aos equipamentos envolvidos exige-se que tenha no mínimo 4 portas analógicas e software de aquisição; Osciloscópio e multímetro adequados, em caso de aquisição de dados por meio destes; Manuais de instruções dos equipamentos envolvidos e material didático de apoio.</t>
  </si>
  <si>
    <t>Experimento Millikan. O conjunto deve ser completo de modo realizar no mínimo os seguintes experimentos: Determinação precisa da carga do elétron mostrando a quantização da carga elétrica. O sistema deverá ser composto por pelo menos: Conjunto completo para a realização do experimento de Millikan, contendo 1 câmara de Millikan e todos os itens necessários para a realização da medida; Fonte de alimentação, caso não esteja contida no conjunto anterior; Multímetros, se necessários para a realização da medida; Chave seletora, caso não esteja contida no conjunto descrito no primeiro item; Todos os cabos elétricos necessários para funcionamento dos equipamentos de forma segura;  Manuais de instruções dos equipamentos envolvidos e material didático de apoio.</t>
  </si>
  <si>
    <t>Sistema para o estudo da Difração de Elétrons. O conjunto deve ser completo de modo realizar no mínimo os seguintes experimentos: Comprovação da natureza ondulatória dos elétrons (hipótese de de Broglie). Estudo da formação de padrões de difração em um anteparo fluorescente no tubo após elétrons atravessarem uma rede de difração de grafite policristalino. Determinação do espaçamento interplanar do grafite a partir dos raios das figuras de difração e o comprimento de onda. O sistema deverá ser composto por pelo menos: 1 (um) Tubo de difração de elétrons de alto vácuo, com os seus equipamentos de suporte e conectores necessários, contendo cristal/rede de grafite, tensão de aquecimento entre 6 e 6,5 VAC, máxima tensão de anodo de 5000 V; 1 (uma) Fonte de alta tensão, estabilizada, ajustável (com indicador de tensão)  para o tubo, com saída de alta tensão de 0 a 5000 VDC, corrente máxima de 2 mA e saída para tensão de aquecimento entre 6 e 6,5 VAC para no máximo 3 A; Todos os cabos elétricos necessários para funcionamento dos equipamentos de forma segura, isolamento e conexões para alta tensão onde necessário; Manuais de instruções dos equipamentos envolvidos e material didático de apoio.</t>
  </si>
  <si>
    <t>Conjunto para a determinação da carga específica (carga/massa) do Elétron. O conjunto deve ser completo de modo realizar no mínimo os seguintes experimentos: Determinação da carga específica do elétron (razão carga-massa e/m) ao analisar a deflexão do feixe feita por meio de campos magnéticos/elétricos. O sistema deverá ser composto por pelo menos: 1(um) Tubo de elétrons adequado para a deflexão de feixes de elétrons por meio de campo elétrico/magnético; 1(um) Par de bobinas de Helmholtz adequado ao tubo de elétrons; Escala para observação e aferição da deflexão do feixe de elétrons; Fontes de alimentação adequadas para o funcionamento do conjunto (em todas os seus possíveis modos de operação), incluindo fonte de tensão para o aceleração dos elétrons, aquecimento do filamento e para a deflexão dos elétrons por meio elétrico/magnético (todas com indicadores para leitura); Todos os cabos e acopladores elétricos necessários para funcionamento dos equipamentos de forma segura, isolamento e conexões para alta tensão onde necessário; Manuais de instruções dos equipamentos envolvidos e material didático de apoio.</t>
  </si>
  <si>
    <t>Espectrômetro de Prisma. O conjunto deve ser completo de modo realizar no mínimo os seguintes experimentos: Observar espectros de emissão e absorção de diferentes gases. Medidas de propriedades ópticas de prima e redes de difração. O sistema deverá ser composto por pelo menos: Aparato de medidas composto pelo tubo ocular, tubo objetivo, suporte para prisma e rede de difração, escala principal em graus (ao menos 0,5 grau de menor escala), escalas secundárias (goniômetro, ao menos 1 minuto de menor escala) e todos os objetos que o compõe; Prisma e redes de difração com diferentes valores de linhas por mm (mínimo de 300 linhas por mm); Suporte completo para lâmpadas espectrais contendo vara de apoio (se preciso), base para vara (se preciso), invólucro (contendo base para lâmpada); Lâmpadas espectrais apropriadas; Fonte de alimentação para as lâmpadas espectrais; Todos os cabos elétricos necessários para funcionamento dos equipamentos de forma segura; Manuais de instruções dos equipamentos envolvidos e material didático de apoio.</t>
  </si>
  <si>
    <t>Conjunto para observação do efeito fotoelétrico e determinação da constante de Planck. O conjunto deve ser completo de modo realizar no mínimo os seguintes experimentos: Efeito fotoelétrico, função trabalho e determinação da constante de Planck. O sistema deverá ser composto por pelo menos: 1 (um) Aparato para determinação da constante de Planck (h), com lâmpada de mercúrio, com fonte de alimentação 127 ou 250 V; Fotodetector com suporte para filtros de luz (filtros devem estar inclusos, mínimo de cinco) e fendas com aberturas variáveis; Fonte de tensão regulável estabilizada adequada ao fotodetector e sistema de ajuste de tensão, caso necessário; Amplificador de corrente ou amplificador de corrente e instrumentos de leitura de corrente adequados; Todos os cabos elétricos necessários para funcionamento dos equipamentos de forma segura; Em caso de existência de Interface para aquisição de dados compatível aos equipamentos envolvidos exige-se que tenha no mínimo 4 portas analógicas e software de aquisição; Faixa de comprimento de onda contida dentro do intervalo de 185 - 650 nm; Manuais de instruções dos equipamentos envolvidos e material didático de apoio.</t>
  </si>
  <si>
    <t>Centrífuga de bancada analógica com rotor para 12 tubos. Microcentrífuga Analógica para 12 tubos de 15 mL 4000 rpm. Dispositivo que não permite o funcionamento com a tampa aberta; pés de borracha tipo ventosa, que possibilitam um desempenho estável; motor com escovas de carvão; própria para amostras de óleo, separação de resíduos e exames de diagnósticos; painel com indicador de rotação (VU), com botão para ajuste de velocidade e tempo; com tacômetro e timer analógico; tempo de centrifugação ajustável 0 ~ 60min; 80W de potência; botão de segurança; velocidade: 0 ~ 4000rpm (ajustável); força máxima (RCF): 2325xg; ruído: ≤ 65dba; capacidade do rotor: 12x10mL / 12x15mL*; Tensão / Frequência: 110V ou bivolt / 60Hz; dimensões (LxCxA): 30 x 27,5 x 26cm. Acompanha: 1 centrífuga; 1 rotor e 12 caçapas de 15ml; 12 borrachas protetoras de tubo; 2 fusíveis; 1 cabo de força; 1 manual de instruções.</t>
  </si>
  <si>
    <t>Phmetro portátil. Phmetro de bolso. compensação automática de temperatura; faixa de medição ph 0 a 14; desligamento automático; alimentação pilhas inclusas.</t>
  </si>
  <si>
    <t>Refratômetro manual para Açúcar –Faixa de Medição: 0-32% Brix. Precisão: ±0,2%. Divisão Mínima: 0,2%. Faixa de Compensação de temperatura: 10°C-30°C Comprimento aproximado 17cm.</t>
  </si>
  <si>
    <t>Balança digital de precisão capacidade 10kg. Precisão com um sensor de alta performance 10000g/1g; visor em LCD; liga e desliga automaticamente; indicador de excesso de peso; alimentação 2 pilhas AA inclusas.</t>
  </si>
  <si>
    <t>Armário baixo com três portas LxPxH: 100X45X75cm. Armário fabricado em MDP com no mín. 18mm, com fita de bordo nos tampos e demais topos aparentes, contando com acabamento em laminado de baixa pressão (BP). Dobradiças metálicas e puxadores cromados. Prateleira centralizada. Deve possuir fechadura.</t>
  </si>
  <si>
    <t>Armário Escolar; Armário alto arco-Íris 6 portas. armário 6 portas coloridas; tipo de porta: Basculante; Material estrutura em MDF min. 15 mm; pés em plástico; chave de travamento; medidas aproximadas Altura: 161 cm Largura: 90 cm Profundidade: 48 cm.</t>
  </si>
  <si>
    <t>Prateleira reta; madeira; medidas 80x25cm, altura min. 4cm; peso máximo suportado 6 Kg; cor amarela.</t>
  </si>
  <si>
    <t>Estante de Aço com 6 Prateleiras; reguláveis; pés/sapatas plásticas de proteção; 4 Colunas de aço de mínimo 0,9 mm de espessura; carga de mínimo 25kg por bandeja. 1 Kit parafuso e porca para montagem; pintura com tratamento à base de fosfato/fosfatizada; Colorida: vermelho ou laranja ou verde ou azul ou amarelo.</t>
  </si>
  <si>
    <t>Porta Cartolina; 9 gavetas; confeccionado em MDP 15mm; dimensões: 0,90x0,56x1,00 (LxPxA); gavetas com 9,5 cm de altura; gavetas com 50 cm de profundidade.</t>
  </si>
  <si>
    <t>Brinquedoteca Infantil máster; composta por 34 itens: prateleira com telhado, teatro da patota, castelo da leitura, tapete alfanumérico, casinha de boneca, móveis para casinha, palhaço bola, cubo tátil, jogo de argolas liso, bate martelo, blocos lógicos de E.V.A., ábaco, quadro de atividades, dominó adição, dominó subtração, dominó multiplicação, dominó divisão, futebol de pinos, relógio cuco, loto leitura, loto numérica, pote com 72 letras E.V.A., pote com 40 números E.V.A., memória alfabetização, memória numerais e quantidade, mesa oitavada com oito cadeiras, 2 fantoches, quebra-cabeça de E.V.A., pequeno engenheiro, caixas coloridas, dado grande, rola-rola, equilibrando 2x2 e corrida fixa; composição: madeira e MDF; Faixa etária recomendada: A partir de 4 anos. Dimensões do produto: Vários volumes Dimensões do produto com embalagem: 10 volumes - 11 x 32 x 144 cm - 7 x 83 x 110 cm - 18 x 66 x 148 cm - 5 x 69 x 116 cm - 20 x 42 x 47 cm - 8 x 107 x 109 cm - 65 x 62 x 63 cm - 4 x 18 x 123 cm - 7 x 47 x 58 cm - 41 x 43 x 57 cm Peso aproximado do produto: 118 kg.</t>
  </si>
  <si>
    <t>Armário baixo 4 nichos; tipo estante, estrutura em MDP min. 15 mm, com pés; dimensões aprox.: Altura: 83 cm; Largura: 71 cm; Profundidade: 30 cm. Cor branco.</t>
  </si>
  <si>
    <t>Soprador Térmico: Soprador térmico, com bocal de 22mm compatível com acessórios disponíveis no mercado. Suporte que permite utilizar o equipamento apoiado. Pelo menos 650 horas de vida útil. Controle de temperatura com desligamento automático em altas temperaturas para evitar queima do aparelho. Potência de pelo menos 1550W. Temperaturas de 50º a 600º. Fluxo de ar variável de 250 a 500 l/min. Peso máximo de 0,6KG. Com cabos, manuais e 2 bicos inclusos.</t>
  </si>
  <si>
    <t>Fogão Industrial 4 Bocas com Forno Tampa Inox Espalhadores e bases dos queimadores em ferro fundido Mesa de aço carbono perfil u de 50mm pintada na cor preto fosco Trempe de ferro fundido 300x300mm, pintada na cor preta Registros de gás com manípulos expostos de fácil manuseio Volume do forno 55 litros Porta do forno com serigrafia na cor branca Puxador ergonômico na porta do forno Travamento mecânico na porta do forno Prateleira removível e regulável no forno Pés fixo Mesa, bandeja e corpo do produto em pintura epóxi Baixa pressão Especificação Grelha fundida 30/30 Queimador 2 duplo e 2 simples Gambiarra pintada ou zincada Registro cromado Cor - grafite</t>
  </si>
  <si>
    <t>Balança eletrônica digital, capacidade 40kg, alta precisão, corpo em plástico abs injetado, prato inoxidável, display LCD, bivolt 110/220v, bateria interna recarregável.</t>
  </si>
  <si>
    <t>Parafusadeira /Furadeira de Impacto a Bateria 20V Lítio 1/2 Pol. com Maleta e Carregador Rápido - Especificações Técnicas: :: Voltagem/Bateria: 20V MAX 2Ah :; Bateria de Lítio :: Tensão do Carregador: Bivolt :: Tempo de Recarga: 1h :: Mandril: 1/2" (13mm) de Aperto Rápido :: Rotação: 1ª Vel. 0 - 400 / 2ª Vel. 0-1400 RPM :: Taxa de Impacto: 1ª Vel. 0-6400 / 2ª Vel. 0-22400 IPM :: Controle de Velocidade :: Rotação Reversível</t>
  </si>
  <si>
    <t>Liquidificador industrial alta rotação 2 litros, 800w, inox 110v</t>
  </si>
  <si>
    <t>Maleta de Ferramentas de 19" - Em plástico reforçado com alça, com 2 compartimentos e com bandeja removível, dimensões aproximadas 492 x 260 x 248 mm.</t>
  </si>
  <si>
    <t>UN</t>
  </si>
  <si>
    <t>Mini Puff Infantil Pera. Tecido: COURO 100% SINTÉTICO. Medidas: 86 cm altura x 60 cm Largura e profundidade. Base Linhas: Costura Tripla em NYLON. Acompanha Enchimento: SIM. Tipo de Enchimento: Isopor Triturado. Acabamento: Costura Dupla Reforçada Acabamento Externo Rebatido Com Ziper na Base Para Manutenção do Enchimento.</t>
  </si>
  <si>
    <t xml:space="preserve">Cozinha infantil com geladeira e lavadeira e máquina. Dimensões da Cozinha: 72 cm largura; 100 cm altura; 30 cm profundidade; Peso: 19kg; Dimensões Geladeira: 30 cm largura; 100 cm altura; 30 cm profundidade; Peso: 10kg; Dimensão Máquina de Lavar: 38 cm largura; 100 cm altura; 30 cm profundidade; Peso: 10kg.  Confeccionada em mdf de 15mm.  Com um cooktop de 4 bocas e botões que giram, pia com torneira, portas que abrem e fecham, micro-ondas e forno com visualização interna, armário e geladeira para guardar os utensílios de cozinha, e porta toalha. </t>
  </si>
  <si>
    <t>Prateleira com Telhado. Prateleira imitando o formato de uma casinha. Confeccionada em M.D.F. Conjunto de prateleira colorida com telhado azul ; 02 laterais vermelhas com a face interna branca; 04 prateleiras com a face superior amarela e face inferior branca, todas pintadas com tinta ultravioleta atóxica, medindo 93,5 x 30 x 161 cm.</t>
  </si>
  <si>
    <t xml:space="preserve">Castelo da leitura. Cor: Multicolor. Peso do produto: 18750 Gramas. Dimensões: 66 x 65 x 190 centímetros. Confeccionado em MDF, com uma peça superior em forma de fachada de castelo. Composto por 5 suportes (para armazenar livros) e 1 baú vermelho; pintado e serigrafado em policromia ultravioleta atóxica, Medida castelo + torre: 65 x 46 x 190 cm. </t>
  </si>
  <si>
    <t>Teatro De Fantoches Grande - Interação - Infantil - Escolas. Contém - 01 Teatro com gaveta. Material: Madeira. Teatro de Fantoches grande com Cortina. 1,60 mX 70 cm X 50 cm</t>
  </si>
  <si>
    <t>Conjunto Hexagonal Mesas e Cadeiras - 3 a 5 Anos - Infantil. Conjunto Hexagonal Mesas e Cadeiras - 3 a 5  Anos - Infantil. Realplast: Colorido. Material Principal: Aço.</t>
  </si>
  <si>
    <t>Nicho Organizador com 6 Gavetas. Pesos e Dimensões: Altura: 83 cm, Largura: 108 cm; Profundidade: 34 cm; Peso: 24 kg. Material Principal: MDP. Acabamento: Pintura UV. Material do Fundo: MDP. Material da Prateleira: MDP. Itens Inclusos:1 Nicho Organizador e Manual de Montagem.</t>
  </si>
  <si>
    <t>Armário Aéreo 3 portas. Armário Aéreo. 3 Portas Freijó Desenho Ripado 3D 1,20m x 34cm. Dimensões: Altura: 70,00cm, Largura: 120,00cm, Profundidade: 34,00cm. Peso: 26.90Kg. Matéria-prima: MDP.  Peso suportado por cada prateleira: 5 Kg. Puxadores: Metálicos. Quantidade de portas:3. Quantidade de prateleiras: 2. Sistema de montagem: Parafuso Philips e Minifix. Tipo de porta: Bater. Cor: Freijo ripado.</t>
  </si>
  <si>
    <t xml:space="preserve">Armário Aéreo 2 portas. Armário Aéreo 2 portas. 2 Portas Freijó Desenho Ripado 3D 80cm x 34cm. Matéria-prima: MDP.  Peso: 18,30kg. Peso suportado por cada prateleira: 5 Kg. Puxadores: Metálicos. Quantidade de portas:2. Quantidade de prateleiras: 2. Sistema de montagem: Parafuso Philips e Minifix. Tipo de porta: Bater. Cor: Freijo ripado. </t>
  </si>
  <si>
    <t>Escada de apoio 4 degraus. Escada Alumínio Banqueta 4 Degraus Bilateral Reforçada.Dimensões - Altura útil: 85 cm;
- Largura: 43 cm;</t>
  </si>
  <si>
    <t>Cabideiro arara em madeira. Cabideiro montessroriano para roupas infantil no tamanho M.confeccionado em madeira de reflorestamento pinus.Dimensões do produto: Altura = 95 cm, Comprimento = 58 cm, Largura = 38 cm</t>
  </si>
  <si>
    <t>Valor Unitário
Estimado (Faixa)</t>
  </si>
  <si>
    <t>Diferença Mínima
 de Valores / 
Percentuais de 
Lances</t>
  </si>
  <si>
    <t>Interpretação</t>
  </si>
  <si>
    <t>R$ 0,01 - R$ 5,00 =&gt; R$ 0,01</t>
  </si>
  <si>
    <t>R$ 5,01 - R$ 10,00 =&gt; R$ 0,02</t>
  </si>
  <si>
    <t>R$ 10,01 - R$ 20,00 =&gt; R$ 0,03</t>
  </si>
  <si>
    <t>R$ 20,01 - R$ 50,00 =&gt; R$ 0,05</t>
  </si>
  <si>
    <t>R$ 50,01 - R$ 100,00 =&gt; R$ 0,10</t>
  </si>
  <si>
    <t>0,10%</t>
  </si>
  <si>
    <t>Acima de R$ 100,00 =&gt; 0,10%</t>
  </si>
  <si>
    <t xml:space="preserve"> genérico 150237</t>
  </si>
  <si>
    <t>falta o tamanho da capela</t>
  </si>
  <si>
    <t xml:space="preserve">  </t>
  </si>
  <si>
    <t>*</t>
  </si>
  <si>
    <t>falta a medida da estante</t>
  </si>
  <si>
    <t>???</t>
  </si>
  <si>
    <t>UM</t>
  </si>
  <si>
    <t>Capela de Exaustão de Gases em Fibra de Vidro Profissional. Construída em fibra de vidro laminada com reforços, espessura mínima da fibra: 3 (± 0,5) mm; aerodinâmico de exaustão; dispensa instalação especial de alvenaria; porta em vidro temperado, de fácil visualização do interior, resistente a solventes com deslocamento vertical tipo guilhotina e sistema de peso e contrapeso para ajuste em qualquer posição; iluminação interna blindada com lâmpada do tipo LED; tampo construído em fiberglass; chicanas defletoras em fiberglass para permitir a sucção pela parte traseira inferior e também pela frontal superior; registro fornecida com oliva para gás e água; cuba interna para descarte de líquidos com dreno lateral para o exterior; painel com interruptores para exaustão e iluminação com indicador luminoso de funcionamento, duas tomadas auxiliares na mesma tensão do equipamento; exaustor laminado em fibra de vidro com turbina em material resistente aos gases corrosivos e tubo de saída com diâmetro de 100 a 200 mm. Pode ser direcionado para qualquer lado no sentido horizontal, podendo ser instalado acoplado diretamente ao duto de saída ou externamente ao laboratório; motor monofásico de 1/2 HP, com grau de proteção IP 21; Voltagem: 110V ou bivolt. Dimensão aproximada externa: (L x A x P): 600 x 600 x 520mm. Dimensão aproximada interna: (L x A x P): 585 x 550 x 480mm.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</si>
</sst>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_-[$R$-416]\ * #,##0.00_-;\-[$R$-416]\ * #,##0.00_-;_-[$R$-416]\ * &quot;-&quot;??_-;_-@_-"/>
  </numFmts>
  <fonts count="14"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
      <sz val="10"/>
      <name val="Arial"/>
      <family val="2"/>
    </font>
    <font>
      <sz val="8"/>
      <color rgb="FF000000"/>
      <name val="Calibri"/>
      <family val="2"/>
    </font>
    <font>
      <sz val="8"/>
      <color theme="9"/>
      <name val="Calibri"/>
      <family val="2"/>
    </font>
    <font>
      <sz val="8"/>
      <name val="Calibri"/>
      <family val="2"/>
      <scheme val="minor"/>
    </font>
    <font>
      <b/>
      <sz val="11"/>
      <color theme="1"/>
      <name val="Calibri"/>
      <family val="2"/>
      <scheme val="minor"/>
    </font>
    <font>
      <sz val="11"/>
      <color rgb="FF495057"/>
      <name val="Arial"/>
      <family val="2"/>
    </font>
  </fonts>
  <fills count="7">
    <fill>
      <patternFill patternType="none"/>
    </fill>
    <fill>
      <patternFill patternType="gray125"/>
    </fill>
    <fill>
      <patternFill patternType="solid">
        <fgColor rgb="FF8DB3E2"/>
        <bgColor indexed="64"/>
      </patternFill>
    </fill>
    <fill>
      <patternFill patternType="solid">
        <fgColor rgb="FFFFFFFF"/>
        <bgColor rgb="FF000000"/>
      </patternFill>
    </fill>
    <fill>
      <patternFill patternType="solid">
        <fgColor rgb="FFFFFFFF"/>
        <bgColor indexed="64"/>
      </patternFill>
    </fill>
    <fill>
      <patternFill patternType="solid">
        <fgColor theme="4" tint="0.39997558519241921"/>
        <bgColor indexed="64"/>
      </patternFill>
    </fill>
    <fill>
      <patternFill patternType="solid">
        <fgColor theme="6"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3" fillId="0" borderId="0" applyFont="0" applyFill="0" applyBorder="0" applyAlignment="0" applyProtection="0"/>
  </cellStyleXfs>
  <cellXfs count="32">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4" fontId="4" fillId="0" borderId="1" xfId="1" applyFont="1" applyBorder="1" applyAlignment="1">
      <alignment vertical="center" wrapText="1"/>
    </xf>
    <xf numFmtId="0" fontId="1" fillId="0" borderId="0" xfId="0" applyFont="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xf>
    <xf numFmtId="44" fontId="4" fillId="0" borderId="1" xfId="1" applyFont="1" applyBorder="1" applyAlignment="1">
      <alignment horizontal="center" vertical="center" wrapText="1"/>
    </xf>
    <xf numFmtId="0" fontId="8"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164" fontId="4" fillId="0" borderId="1" xfId="1" applyNumberFormat="1" applyFont="1" applyBorder="1" applyAlignment="1">
      <alignment vertical="center" wrapText="1"/>
    </xf>
    <xf numFmtId="0" fontId="6" fillId="2" borderId="2" xfId="0" applyFont="1" applyFill="1" applyBorder="1" applyAlignment="1">
      <alignment horizontal="center" vertical="center" wrapText="1"/>
    </xf>
    <xf numFmtId="44" fontId="6" fillId="2" borderId="2" xfId="1"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1" fillId="0" borderId="1" xfId="0" applyFont="1" applyBorder="1" applyAlignment="1">
      <alignment vertical="center" wrapText="1"/>
    </xf>
    <xf numFmtId="0" fontId="4" fillId="0" borderId="1" xfId="0" applyFont="1" applyFill="1" applyBorder="1" applyAlignment="1">
      <alignment vertical="center" wrapText="1"/>
    </xf>
    <xf numFmtId="0" fontId="12" fillId="5" borderId="1" xfId="0" applyFont="1" applyFill="1" applyBorder="1" applyAlignment="1">
      <alignment horizontal="center" vertical="center" wrapText="1"/>
    </xf>
    <xf numFmtId="0" fontId="12" fillId="6" borderId="1" xfId="0" applyFont="1" applyFill="1" applyBorder="1" applyAlignment="1">
      <alignment horizontal="center" vertical="center"/>
    </xf>
    <xf numFmtId="44" fontId="3" fillId="0" borderId="1" xfId="1" applyFont="1" applyBorder="1" applyAlignment="1">
      <alignment horizontal="center" vertical="center"/>
    </xf>
    <xf numFmtId="44" fontId="0" fillId="0" borderId="1" xfId="1" applyFont="1" applyBorder="1" applyAlignment="1">
      <alignment horizontal="center" vertical="center"/>
    </xf>
    <xf numFmtId="0" fontId="0" fillId="0" borderId="1" xfId="0" applyBorder="1" applyAlignment="1">
      <alignment horizontal="center" vertical="center"/>
    </xf>
    <xf numFmtId="44" fontId="0" fillId="0" borderId="1" xfId="1" applyFont="1" applyBorder="1" applyAlignment="1">
      <alignment horizontal="right" vertical="center"/>
    </xf>
    <xf numFmtId="44" fontId="1" fillId="0" borderId="0" xfId="0" applyNumberFormat="1" applyFont="1"/>
    <xf numFmtId="0" fontId="13" fillId="0" borderId="0" xfId="0" applyFont="1"/>
    <xf numFmtId="0" fontId="2" fillId="0" borderId="0" xfId="0" applyFont="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tabSelected="1" showWhiteSpace="0" zoomScale="85" zoomScaleNormal="85" zoomScaleSheetLayoutView="80" workbookViewId="0">
      <selection activeCell="K39" sqref="K39"/>
    </sheetView>
  </sheetViews>
  <sheetFormatPr defaultColWidth="9.140625" defaultRowHeight="12.75" x14ac:dyDescent="0.2"/>
  <cols>
    <col min="1" max="1" width="4.28515625" style="2" customWidth="1"/>
    <col min="2" max="2" width="65.7109375" style="2" customWidth="1"/>
    <col min="3" max="3" width="9.7109375" style="2" customWidth="1"/>
    <col min="4" max="4" width="8.28515625" style="3" bestFit="1" customWidth="1"/>
    <col min="5" max="5" width="11.42578125" style="4" customWidth="1"/>
    <col min="6" max="6" width="12.5703125" style="4" customWidth="1"/>
    <col min="7" max="7" width="14.7109375" style="4" bestFit="1" customWidth="1"/>
    <col min="8" max="8" width="10.5703125" style="4" customWidth="1"/>
    <col min="9" max="9" width="11.5703125" style="4" customWidth="1"/>
    <col min="10" max="10" width="8.7109375" style="10" customWidth="1"/>
    <col min="11" max="11" width="17.42578125" style="4" customWidth="1"/>
    <col min="12" max="13" width="12.42578125" style="1" hidden="1" customWidth="1"/>
    <col min="14" max="16" width="0" style="1" hidden="1" customWidth="1"/>
    <col min="17" max="16384" width="9.140625" style="1"/>
  </cols>
  <sheetData>
    <row r="1" spans="1:15" x14ac:dyDescent="0.2">
      <c r="A1" s="31" t="s">
        <v>11</v>
      </c>
      <c r="B1" s="31"/>
      <c r="C1" s="31"/>
      <c r="D1" s="31"/>
      <c r="E1" s="31"/>
      <c r="F1" s="31"/>
      <c r="G1" s="31"/>
      <c r="H1" s="31"/>
      <c r="I1" s="31"/>
      <c r="J1" s="31"/>
      <c r="K1" s="31"/>
    </row>
    <row r="2" spans="1:15" ht="12.75" customHeight="1" x14ac:dyDescent="0.2">
      <c r="A2" s="31" t="s">
        <v>0</v>
      </c>
      <c r="B2" s="31"/>
      <c r="C2" s="31"/>
      <c r="D2" s="31"/>
      <c r="E2" s="31"/>
      <c r="F2" s="31"/>
      <c r="G2" s="31"/>
      <c r="H2" s="31"/>
      <c r="I2" s="31"/>
      <c r="J2" s="31"/>
      <c r="K2" s="31"/>
    </row>
    <row r="3" spans="1:15" x14ac:dyDescent="0.2">
      <c r="A3" s="31" t="s">
        <v>3</v>
      </c>
      <c r="B3" s="31"/>
      <c r="C3" s="31"/>
      <c r="D3" s="31"/>
      <c r="E3" s="31"/>
      <c r="F3" s="31"/>
      <c r="G3" s="31"/>
      <c r="H3" s="31"/>
      <c r="I3" s="31"/>
      <c r="J3" s="31"/>
      <c r="K3" s="31"/>
    </row>
    <row r="5" spans="1:15" ht="82.9" customHeight="1" x14ac:dyDescent="0.2">
      <c r="A5" s="7" t="s">
        <v>1</v>
      </c>
      <c r="B5" s="8" t="s">
        <v>9</v>
      </c>
      <c r="C5" s="8" t="s">
        <v>8</v>
      </c>
      <c r="D5" s="8" t="s">
        <v>2</v>
      </c>
      <c r="E5" s="8" t="s">
        <v>10</v>
      </c>
      <c r="F5" s="8" t="s">
        <v>12</v>
      </c>
      <c r="G5" s="8" t="s">
        <v>13</v>
      </c>
      <c r="H5" s="8" t="s">
        <v>4</v>
      </c>
      <c r="I5" s="8" t="s">
        <v>5</v>
      </c>
      <c r="J5" s="8" t="s">
        <v>6</v>
      </c>
      <c r="K5" s="8" t="s">
        <v>7</v>
      </c>
    </row>
    <row r="6" spans="1:15" ht="150" customHeight="1" x14ac:dyDescent="0.2">
      <c r="A6" s="6">
        <v>1</v>
      </c>
      <c r="B6" s="5" t="s">
        <v>18</v>
      </c>
      <c r="C6" s="12">
        <v>150237</v>
      </c>
      <c r="D6" s="12" t="s">
        <v>14</v>
      </c>
      <c r="E6" s="6">
        <v>1</v>
      </c>
      <c r="F6" s="9">
        <v>123832.11</v>
      </c>
      <c r="G6" s="9">
        <f>F6*E6</f>
        <v>123832.11</v>
      </c>
      <c r="H6" s="13" t="s">
        <v>15</v>
      </c>
      <c r="I6" s="9"/>
      <c r="J6" s="11" t="s">
        <v>17</v>
      </c>
      <c r="K6" s="12" t="str">
        <f>VLOOKUP(F6, Intervalos!$B$3:$C$8,2,TRUE)</f>
        <v>0,10%</v>
      </c>
      <c r="L6" s="29">
        <f>G6*K6</f>
        <v>123.83211</v>
      </c>
      <c r="M6" s="29">
        <f>G6*0.5%</f>
        <v>619.16055000000006</v>
      </c>
      <c r="N6" s="30"/>
      <c r="O6" s="30" t="s">
        <v>63</v>
      </c>
    </row>
    <row r="7" spans="1:15" ht="127.5" customHeight="1" x14ac:dyDescent="0.2">
      <c r="A7" s="6">
        <v>2</v>
      </c>
      <c r="B7" s="5" t="s">
        <v>19</v>
      </c>
      <c r="C7" s="12">
        <v>150237</v>
      </c>
      <c r="D7" s="12" t="s">
        <v>14</v>
      </c>
      <c r="E7" s="6">
        <v>1</v>
      </c>
      <c r="F7" s="9">
        <v>94179.44</v>
      </c>
      <c r="G7" s="9">
        <f t="shared" ref="G7:G40" si="0">F7*E7</f>
        <v>94179.44</v>
      </c>
      <c r="H7" s="13" t="s">
        <v>15</v>
      </c>
      <c r="I7" s="9"/>
      <c r="J7" s="11" t="s">
        <v>17</v>
      </c>
      <c r="K7" s="12" t="str">
        <f>VLOOKUP(F7, Intervalos!$B$3:$C$8,2,TRUE)</f>
        <v>0,10%</v>
      </c>
      <c r="L7" s="29">
        <f t="shared" ref="L7:L40" si="1">G7*K7</f>
        <v>94.17944</v>
      </c>
      <c r="M7" s="29">
        <f t="shared" ref="M7:M40" si="2">G7*0.5%</f>
        <v>470.8972</v>
      </c>
    </row>
    <row r="8" spans="1:15" ht="157.5" x14ac:dyDescent="0.2">
      <c r="A8" s="6">
        <v>3</v>
      </c>
      <c r="B8" s="5" t="s">
        <v>23</v>
      </c>
      <c r="C8" s="12">
        <v>150237</v>
      </c>
      <c r="D8" s="6" t="s">
        <v>14</v>
      </c>
      <c r="E8" s="6">
        <v>1</v>
      </c>
      <c r="F8" s="9">
        <v>163505.78</v>
      </c>
      <c r="G8" s="9">
        <f t="shared" si="0"/>
        <v>163505.78</v>
      </c>
      <c r="H8" s="13" t="s">
        <v>15</v>
      </c>
      <c r="I8" s="9"/>
      <c r="J8" s="11" t="s">
        <v>17</v>
      </c>
      <c r="K8" s="12" t="str">
        <f>VLOOKUP(F8, Intervalos!$B$3:$C$8,2,TRUE)</f>
        <v>0,10%</v>
      </c>
      <c r="L8" s="29">
        <f t="shared" si="1"/>
        <v>163.50578000000002</v>
      </c>
      <c r="M8" s="29">
        <f t="shared" si="2"/>
        <v>817.52890000000002</v>
      </c>
    </row>
    <row r="9" spans="1:15" ht="157.5" x14ac:dyDescent="0.2">
      <c r="A9" s="6">
        <v>4</v>
      </c>
      <c r="B9" s="5" t="s">
        <v>20</v>
      </c>
      <c r="C9" s="12">
        <v>150237</v>
      </c>
      <c r="D9" s="6" t="s">
        <v>14</v>
      </c>
      <c r="E9" s="6">
        <v>1</v>
      </c>
      <c r="F9" s="9">
        <v>78242</v>
      </c>
      <c r="G9" s="9">
        <f t="shared" si="0"/>
        <v>78242</v>
      </c>
      <c r="H9" s="13" t="s">
        <v>16</v>
      </c>
      <c r="I9" s="9"/>
      <c r="J9" s="11" t="s">
        <v>17</v>
      </c>
      <c r="K9" s="12" t="str">
        <f>VLOOKUP(F9, Intervalos!$B$3:$C$8,2,TRUE)</f>
        <v>0,10%</v>
      </c>
      <c r="L9" s="29">
        <f t="shared" si="1"/>
        <v>78.242000000000004</v>
      </c>
      <c r="M9" s="29">
        <f t="shared" si="2"/>
        <v>391.21000000000004</v>
      </c>
    </row>
    <row r="10" spans="1:15" ht="146.25" x14ac:dyDescent="0.2">
      <c r="A10" s="6">
        <v>5</v>
      </c>
      <c r="B10" s="5" t="s">
        <v>21</v>
      </c>
      <c r="C10" s="12">
        <v>150237</v>
      </c>
      <c r="D10" s="6" t="s">
        <v>14</v>
      </c>
      <c r="E10" s="6">
        <v>1</v>
      </c>
      <c r="F10" s="9">
        <v>120566.02</v>
      </c>
      <c r="G10" s="9">
        <f t="shared" si="0"/>
        <v>120566.02</v>
      </c>
      <c r="H10" s="13" t="s">
        <v>15</v>
      </c>
      <c r="I10" s="9"/>
      <c r="J10" s="11" t="s">
        <v>17</v>
      </c>
      <c r="K10" s="12" t="str">
        <f>VLOOKUP(F10, Intervalos!$B$3:$C$8,2,TRUE)</f>
        <v>0,10%</v>
      </c>
      <c r="L10" s="29">
        <f t="shared" si="1"/>
        <v>120.56602000000001</v>
      </c>
      <c r="M10" s="29">
        <f t="shared" si="2"/>
        <v>602.83010000000002</v>
      </c>
    </row>
    <row r="11" spans="1:15" ht="146.25" x14ac:dyDescent="0.2">
      <c r="A11" s="6">
        <v>6</v>
      </c>
      <c r="B11" s="5" t="s">
        <v>22</v>
      </c>
      <c r="C11" s="12">
        <v>150237</v>
      </c>
      <c r="D11" s="6" t="s">
        <v>14</v>
      </c>
      <c r="E11" s="6">
        <v>1</v>
      </c>
      <c r="F11" s="9">
        <v>39945.01</v>
      </c>
      <c r="G11" s="9">
        <f t="shared" si="0"/>
        <v>39945.01</v>
      </c>
      <c r="H11" s="13" t="s">
        <v>16</v>
      </c>
      <c r="I11" s="9"/>
      <c r="J11" s="11" t="s">
        <v>17</v>
      </c>
      <c r="K11" s="12" t="str">
        <f>VLOOKUP(F11, Intervalos!$B$3:$C$8,2,TRUE)</f>
        <v>0,10%</v>
      </c>
      <c r="L11" s="29">
        <f t="shared" si="1"/>
        <v>39.945010000000003</v>
      </c>
      <c r="M11" s="29">
        <f t="shared" si="2"/>
        <v>199.72505000000001</v>
      </c>
    </row>
    <row r="12" spans="1:15" ht="180" x14ac:dyDescent="0.2">
      <c r="A12" s="14">
        <v>7</v>
      </c>
      <c r="B12" s="5" t="s">
        <v>70</v>
      </c>
      <c r="C12" s="12">
        <v>424852</v>
      </c>
      <c r="D12" s="6" t="s">
        <v>41</v>
      </c>
      <c r="E12" s="15">
        <v>1</v>
      </c>
      <c r="F12" s="16">
        <v>2771</v>
      </c>
      <c r="G12" s="9">
        <f t="shared" si="0"/>
        <v>2771</v>
      </c>
      <c r="H12" s="13" t="s">
        <v>16</v>
      </c>
      <c r="I12" s="9"/>
      <c r="J12" s="11" t="s">
        <v>17</v>
      </c>
      <c r="K12" s="12" t="str">
        <f>VLOOKUP(F12, Intervalos!$B$3:$C$8,2,TRUE)</f>
        <v>0,10%</v>
      </c>
      <c r="L12" s="29">
        <f t="shared" si="1"/>
        <v>2.7709999999999999</v>
      </c>
      <c r="M12" s="29">
        <f t="shared" si="2"/>
        <v>13.855</v>
      </c>
      <c r="N12" s="1" t="s">
        <v>64</v>
      </c>
    </row>
    <row r="13" spans="1:15" ht="112.5" x14ac:dyDescent="0.2">
      <c r="A13" s="6">
        <v>8</v>
      </c>
      <c r="B13" s="5" t="s">
        <v>24</v>
      </c>
      <c r="C13" s="12">
        <v>418925</v>
      </c>
      <c r="D13" s="6" t="s">
        <v>65</v>
      </c>
      <c r="E13" s="15">
        <v>1</v>
      </c>
      <c r="F13" s="16">
        <v>1591.5433333333333</v>
      </c>
      <c r="G13" s="9">
        <f t="shared" si="0"/>
        <v>1591.5433333333333</v>
      </c>
      <c r="H13" s="13" t="s">
        <v>16</v>
      </c>
      <c r="I13" s="9"/>
      <c r="J13" s="11" t="s">
        <v>17</v>
      </c>
      <c r="K13" s="12" t="str">
        <f>VLOOKUP(F13, Intervalos!$B$3:$C$8,2,TRUE)</f>
        <v>0,10%</v>
      </c>
      <c r="L13" s="29">
        <f t="shared" si="1"/>
        <v>1.5915433333333333</v>
      </c>
      <c r="M13" s="29">
        <f t="shared" si="2"/>
        <v>7.9577166666666663</v>
      </c>
    </row>
    <row r="14" spans="1:15" ht="22.5" x14ac:dyDescent="0.2">
      <c r="A14" s="6">
        <v>9</v>
      </c>
      <c r="B14" s="5" t="s">
        <v>25</v>
      </c>
      <c r="C14" s="12">
        <v>224830</v>
      </c>
      <c r="D14" s="6" t="s">
        <v>41</v>
      </c>
      <c r="E14" s="15">
        <v>1</v>
      </c>
      <c r="F14" s="16">
        <v>302.17</v>
      </c>
      <c r="G14" s="9">
        <f t="shared" si="0"/>
        <v>302.17</v>
      </c>
      <c r="H14" s="13" t="s">
        <v>16</v>
      </c>
      <c r="I14" s="9"/>
      <c r="J14" s="11" t="s">
        <v>17</v>
      </c>
      <c r="K14" s="12" t="str">
        <f>VLOOKUP(F14, Intervalos!$B$3:$C$8,2,TRUE)</f>
        <v>0,10%</v>
      </c>
      <c r="L14" s="29">
        <f t="shared" si="1"/>
        <v>0.30217000000000005</v>
      </c>
      <c r="M14" s="29">
        <f t="shared" si="2"/>
        <v>1.51085</v>
      </c>
    </row>
    <row r="15" spans="1:15" ht="33.75" x14ac:dyDescent="0.2">
      <c r="A15" s="6">
        <v>10</v>
      </c>
      <c r="B15" s="5" t="s">
        <v>26</v>
      </c>
      <c r="C15" s="12">
        <v>441767</v>
      </c>
      <c r="D15" s="6" t="s">
        <v>41</v>
      </c>
      <c r="E15" s="15">
        <v>2</v>
      </c>
      <c r="F15" s="16">
        <v>223</v>
      </c>
      <c r="G15" s="9">
        <f t="shared" si="0"/>
        <v>446</v>
      </c>
      <c r="H15" s="13" t="s">
        <v>16</v>
      </c>
      <c r="I15" s="9"/>
      <c r="J15" s="11" t="s">
        <v>17</v>
      </c>
      <c r="K15" s="12" t="str">
        <f>VLOOKUP(F15, Intervalos!$B$3:$C$8,2,TRUE)</f>
        <v>0,10%</v>
      </c>
      <c r="L15" s="29">
        <f t="shared" si="1"/>
        <v>0.44600000000000001</v>
      </c>
      <c r="M15" s="29">
        <f t="shared" si="2"/>
        <v>2.23</v>
      </c>
    </row>
    <row r="16" spans="1:15" ht="33.75" x14ac:dyDescent="0.2">
      <c r="A16" s="6">
        <v>11</v>
      </c>
      <c r="B16" s="5" t="s">
        <v>27</v>
      </c>
      <c r="C16" s="12">
        <v>453684</v>
      </c>
      <c r="D16" s="6" t="s">
        <v>41</v>
      </c>
      <c r="E16" s="15">
        <v>2</v>
      </c>
      <c r="F16" s="16">
        <v>54.466666666666669</v>
      </c>
      <c r="G16" s="9">
        <f t="shared" si="0"/>
        <v>108.93333333333334</v>
      </c>
      <c r="H16" s="13" t="s">
        <v>16</v>
      </c>
      <c r="I16" s="9"/>
      <c r="J16" s="11" t="s">
        <v>17</v>
      </c>
      <c r="K16" s="12">
        <f>VLOOKUP(F16, Intervalos!$B$3:$C$8,2,TRUE)</f>
        <v>0.1</v>
      </c>
      <c r="L16" s="29">
        <f t="shared" si="1"/>
        <v>10.893333333333334</v>
      </c>
      <c r="M16" s="29">
        <f t="shared" si="2"/>
        <v>0.54466666666666674</v>
      </c>
    </row>
    <row r="17" spans="1:14" ht="67.5" customHeight="1" x14ac:dyDescent="0.2">
      <c r="A17" s="6">
        <v>12</v>
      </c>
      <c r="B17" s="5" t="s">
        <v>28</v>
      </c>
      <c r="C17" s="12">
        <v>603765</v>
      </c>
      <c r="D17" s="6" t="s">
        <v>41</v>
      </c>
      <c r="E17" s="15">
        <v>1</v>
      </c>
      <c r="F17" s="16">
        <v>938.3366666666667</v>
      </c>
      <c r="G17" s="9">
        <f t="shared" si="0"/>
        <v>938.3366666666667</v>
      </c>
      <c r="H17" s="13" t="s">
        <v>16</v>
      </c>
      <c r="I17" s="9"/>
      <c r="J17" s="11" t="s">
        <v>17</v>
      </c>
      <c r="K17" s="12" t="str">
        <f>VLOOKUP(F17, Intervalos!$B$3:$C$8,2,TRUE)</f>
        <v>0,10%</v>
      </c>
      <c r="L17" s="29">
        <f t="shared" si="1"/>
        <v>0.93833666666666671</v>
      </c>
      <c r="M17" s="29">
        <f t="shared" si="2"/>
        <v>4.6916833333333336</v>
      </c>
    </row>
    <row r="18" spans="1:14" ht="33.75" x14ac:dyDescent="0.2">
      <c r="A18" s="6">
        <v>13</v>
      </c>
      <c r="B18" s="5" t="s">
        <v>29</v>
      </c>
      <c r="C18" s="12">
        <v>436410</v>
      </c>
      <c r="D18" s="6" t="s">
        <v>41</v>
      </c>
      <c r="E18" s="15">
        <v>1</v>
      </c>
      <c r="F18" s="16">
        <v>2979.86</v>
      </c>
      <c r="G18" s="9">
        <f t="shared" si="0"/>
        <v>2979.86</v>
      </c>
      <c r="H18" s="13" t="s">
        <v>16</v>
      </c>
      <c r="I18" s="9"/>
      <c r="J18" s="11" t="s">
        <v>17</v>
      </c>
      <c r="K18" s="12" t="str">
        <f>VLOOKUP(F18, Intervalos!$B$3:$C$8,2,TRUE)</f>
        <v>0,10%</v>
      </c>
      <c r="L18" s="29">
        <f t="shared" si="1"/>
        <v>2.9798600000000004</v>
      </c>
      <c r="M18" s="29">
        <f t="shared" si="2"/>
        <v>14.8993</v>
      </c>
      <c r="N18" s="1" t="s">
        <v>66</v>
      </c>
    </row>
    <row r="19" spans="1:14" ht="22.5" x14ac:dyDescent="0.2">
      <c r="A19" s="6">
        <v>14</v>
      </c>
      <c r="B19" s="5" t="s">
        <v>30</v>
      </c>
      <c r="C19" s="12">
        <v>450254</v>
      </c>
      <c r="D19" s="6" t="s">
        <v>41</v>
      </c>
      <c r="E19" s="15">
        <v>6</v>
      </c>
      <c r="F19" s="16">
        <v>85.96</v>
      </c>
      <c r="G19" s="9">
        <f t="shared" si="0"/>
        <v>515.76</v>
      </c>
      <c r="H19" s="13" t="s">
        <v>16</v>
      </c>
      <c r="I19" s="9"/>
      <c r="J19" s="11" t="s">
        <v>17</v>
      </c>
      <c r="K19" s="12">
        <f>VLOOKUP(F19, Intervalos!$B$3:$C$8,2,TRUE)</f>
        <v>0.1</v>
      </c>
      <c r="L19" s="29">
        <f t="shared" si="1"/>
        <v>51.576000000000001</v>
      </c>
      <c r="M19" s="29">
        <f t="shared" si="2"/>
        <v>2.5788000000000002</v>
      </c>
    </row>
    <row r="20" spans="1:14" ht="45" x14ac:dyDescent="0.2">
      <c r="A20" s="6">
        <v>15</v>
      </c>
      <c r="B20" s="5" t="s">
        <v>31</v>
      </c>
      <c r="C20" s="12">
        <v>456778</v>
      </c>
      <c r="D20" s="6" t="s">
        <v>41</v>
      </c>
      <c r="E20" s="15">
        <v>2</v>
      </c>
      <c r="F20" s="16">
        <v>374.93333333333334</v>
      </c>
      <c r="G20" s="9">
        <f t="shared" si="0"/>
        <v>749.86666666666667</v>
      </c>
      <c r="H20" s="13" t="s">
        <v>16</v>
      </c>
      <c r="I20" s="9"/>
      <c r="J20" s="11" t="s">
        <v>17</v>
      </c>
      <c r="K20" s="12" t="str">
        <f>VLOOKUP(F20, Intervalos!$B$3:$C$8,2,TRUE)</f>
        <v>0,10%</v>
      </c>
      <c r="L20" s="29">
        <f t="shared" si="1"/>
        <v>0.74986666666666668</v>
      </c>
      <c r="M20" s="29">
        <f t="shared" si="2"/>
        <v>3.7493333333333334</v>
      </c>
      <c r="N20" s="1" t="s">
        <v>67</v>
      </c>
    </row>
    <row r="21" spans="1:14" ht="22.5" x14ac:dyDescent="0.2">
      <c r="A21" s="6">
        <v>16</v>
      </c>
      <c r="B21" s="5" t="s">
        <v>32</v>
      </c>
      <c r="C21" s="12">
        <v>367804</v>
      </c>
      <c r="D21" s="6" t="s">
        <v>41</v>
      </c>
      <c r="E21" s="15">
        <v>1</v>
      </c>
      <c r="F21" s="16">
        <v>1978</v>
      </c>
      <c r="G21" s="9">
        <f t="shared" si="0"/>
        <v>1978</v>
      </c>
      <c r="H21" s="13" t="s">
        <v>16</v>
      </c>
      <c r="I21" s="9"/>
      <c r="J21" s="11" t="s">
        <v>17</v>
      </c>
      <c r="K21" s="12" t="str">
        <f>VLOOKUP(F21, Intervalos!$B$3:$C$8,2,TRUE)</f>
        <v>0,10%</v>
      </c>
      <c r="L21" s="29">
        <f t="shared" si="1"/>
        <v>1.978</v>
      </c>
      <c r="M21" s="29">
        <f t="shared" si="2"/>
        <v>9.89</v>
      </c>
      <c r="N21" s="1" t="s">
        <v>68</v>
      </c>
    </row>
    <row r="22" spans="1:14" ht="135" x14ac:dyDescent="0.2">
      <c r="A22" s="6">
        <v>17</v>
      </c>
      <c r="B22" s="5" t="s">
        <v>33</v>
      </c>
      <c r="C22" s="12">
        <v>601756</v>
      </c>
      <c r="D22" s="6" t="s">
        <v>41</v>
      </c>
      <c r="E22" s="15">
        <v>1</v>
      </c>
      <c r="F22" s="16">
        <v>5989.48</v>
      </c>
      <c r="G22" s="9">
        <f t="shared" si="0"/>
        <v>5989.48</v>
      </c>
      <c r="H22" s="13" t="s">
        <v>16</v>
      </c>
      <c r="I22" s="9"/>
      <c r="J22" s="11" t="s">
        <v>17</v>
      </c>
      <c r="K22" s="12" t="str">
        <f>VLOOKUP(F22, Intervalos!$B$3:$C$8,2,TRUE)</f>
        <v>0,10%</v>
      </c>
      <c r="L22" s="29">
        <f t="shared" si="1"/>
        <v>5.9894799999999995</v>
      </c>
      <c r="M22" s="29">
        <f t="shared" si="2"/>
        <v>29.947399999999998</v>
      </c>
      <c r="N22" s="1" t="s">
        <v>68</v>
      </c>
    </row>
    <row r="23" spans="1:14" ht="22.5" x14ac:dyDescent="0.2">
      <c r="A23" s="6">
        <v>18</v>
      </c>
      <c r="B23" s="5" t="s">
        <v>34</v>
      </c>
      <c r="C23" s="12">
        <v>476021</v>
      </c>
      <c r="D23" s="6" t="s">
        <v>69</v>
      </c>
      <c r="E23" s="15">
        <v>4</v>
      </c>
      <c r="F23" s="16">
        <v>347.11666666666662</v>
      </c>
      <c r="G23" s="9">
        <f t="shared" si="0"/>
        <v>1388.4666666666665</v>
      </c>
      <c r="H23" s="13" t="s">
        <v>16</v>
      </c>
      <c r="I23" s="9"/>
      <c r="J23" s="11" t="s">
        <v>17</v>
      </c>
      <c r="K23" s="12" t="str">
        <f>VLOOKUP(F23, Intervalos!$B$3:$C$8,2,TRUE)</f>
        <v>0,10%</v>
      </c>
      <c r="L23" s="29">
        <f t="shared" si="1"/>
        <v>1.3884666666666665</v>
      </c>
      <c r="M23" s="29">
        <f t="shared" si="2"/>
        <v>6.9423333333333321</v>
      </c>
    </row>
    <row r="24" spans="1:14" ht="67.5" x14ac:dyDescent="0.2">
      <c r="A24" s="6">
        <v>19</v>
      </c>
      <c r="B24" s="5" t="s">
        <v>35</v>
      </c>
      <c r="C24" s="12">
        <v>604645</v>
      </c>
      <c r="D24" s="6" t="s">
        <v>41</v>
      </c>
      <c r="E24" s="15">
        <v>1</v>
      </c>
      <c r="F24" s="16">
        <v>207.49</v>
      </c>
      <c r="G24" s="9">
        <f t="shared" si="0"/>
        <v>207.49</v>
      </c>
      <c r="H24" s="13" t="s">
        <v>16</v>
      </c>
      <c r="I24" s="9"/>
      <c r="J24" s="11" t="s">
        <v>17</v>
      </c>
      <c r="K24" s="12" t="str">
        <f>VLOOKUP(F24, Intervalos!$B$3:$C$8,2,TRUE)</f>
        <v>0,10%</v>
      </c>
      <c r="L24" s="29">
        <f t="shared" si="1"/>
        <v>0.20749000000000001</v>
      </c>
      <c r="M24" s="29">
        <f t="shared" si="2"/>
        <v>1.03745</v>
      </c>
    </row>
    <row r="25" spans="1:14" ht="90" x14ac:dyDescent="0.2">
      <c r="A25" s="6">
        <v>20</v>
      </c>
      <c r="B25" s="5" t="s">
        <v>36</v>
      </c>
      <c r="C25" s="12">
        <v>393610</v>
      </c>
      <c r="D25" s="6" t="s">
        <v>41</v>
      </c>
      <c r="E25" s="15">
        <v>1</v>
      </c>
      <c r="F25" s="16">
        <v>1605</v>
      </c>
      <c r="G25" s="9">
        <f t="shared" si="0"/>
        <v>1605</v>
      </c>
      <c r="H25" s="13" t="s">
        <v>16</v>
      </c>
      <c r="I25" s="9"/>
      <c r="J25" s="11" t="s">
        <v>17</v>
      </c>
      <c r="K25" s="12" t="str">
        <f>VLOOKUP(F25, Intervalos!$B$3:$C$8,2,TRUE)</f>
        <v>0,10%</v>
      </c>
      <c r="L25" s="29">
        <f t="shared" si="1"/>
        <v>1.605</v>
      </c>
      <c r="M25" s="29">
        <f t="shared" si="2"/>
        <v>8.0250000000000004</v>
      </c>
    </row>
    <row r="26" spans="1:14" ht="22.5" x14ac:dyDescent="0.2">
      <c r="A26" s="6">
        <v>21</v>
      </c>
      <c r="B26" s="5" t="s">
        <v>37</v>
      </c>
      <c r="C26" s="12">
        <v>461228</v>
      </c>
      <c r="D26" s="6" t="s">
        <v>41</v>
      </c>
      <c r="E26" s="15">
        <v>1</v>
      </c>
      <c r="F26" s="16">
        <v>253.63666666666666</v>
      </c>
      <c r="G26" s="9">
        <f t="shared" si="0"/>
        <v>253.63666666666666</v>
      </c>
      <c r="H26" s="13" t="s">
        <v>16</v>
      </c>
      <c r="I26" s="9"/>
      <c r="J26" s="11" t="s">
        <v>17</v>
      </c>
      <c r="K26" s="12" t="str">
        <f>VLOOKUP(F26, Intervalos!$B$3:$C$8,2,TRUE)</f>
        <v>0,10%</v>
      </c>
      <c r="L26" s="29">
        <f t="shared" si="1"/>
        <v>0.25363666666666668</v>
      </c>
      <c r="M26" s="29">
        <f t="shared" si="2"/>
        <v>1.2681833333333332</v>
      </c>
    </row>
    <row r="27" spans="1:14" ht="56.25" x14ac:dyDescent="0.2">
      <c r="A27" s="6">
        <v>22</v>
      </c>
      <c r="B27" s="5" t="s">
        <v>38</v>
      </c>
      <c r="C27" s="12">
        <v>301892</v>
      </c>
      <c r="D27" s="6" t="s">
        <v>41</v>
      </c>
      <c r="E27" s="15">
        <v>1</v>
      </c>
      <c r="F27" s="16">
        <v>604.82000000000005</v>
      </c>
      <c r="G27" s="9">
        <f t="shared" si="0"/>
        <v>604.82000000000005</v>
      </c>
      <c r="H27" s="13" t="s">
        <v>16</v>
      </c>
      <c r="I27" s="9"/>
      <c r="J27" s="11" t="s">
        <v>17</v>
      </c>
      <c r="K27" s="12" t="str">
        <f>VLOOKUP(F27, Intervalos!$B$3:$C$8,2,TRUE)</f>
        <v>0,10%</v>
      </c>
      <c r="L27" s="29">
        <f t="shared" si="1"/>
        <v>0.60482000000000002</v>
      </c>
      <c r="M27" s="29">
        <f t="shared" si="2"/>
        <v>3.0241000000000002</v>
      </c>
    </row>
    <row r="28" spans="1:14" x14ac:dyDescent="0.2">
      <c r="A28" s="6">
        <v>23</v>
      </c>
      <c r="B28" s="5" t="s">
        <v>39</v>
      </c>
      <c r="C28" s="12">
        <v>483293</v>
      </c>
      <c r="D28" s="6" t="s">
        <v>41</v>
      </c>
      <c r="E28" s="15">
        <v>1</v>
      </c>
      <c r="F28" s="16">
        <v>466.59666666666664</v>
      </c>
      <c r="G28" s="9">
        <f t="shared" si="0"/>
        <v>466.59666666666664</v>
      </c>
      <c r="H28" s="13" t="s">
        <v>16</v>
      </c>
      <c r="I28" s="9"/>
      <c r="J28" s="11" t="s">
        <v>17</v>
      </c>
      <c r="K28" s="12" t="str">
        <f>VLOOKUP(F28, Intervalos!$B$3:$C$8,2,TRUE)</f>
        <v>0,10%</v>
      </c>
      <c r="L28" s="29">
        <f t="shared" si="1"/>
        <v>0.46659666666666666</v>
      </c>
      <c r="M28" s="29">
        <f t="shared" si="2"/>
        <v>2.3329833333333334</v>
      </c>
    </row>
    <row r="29" spans="1:14" ht="22.5" x14ac:dyDescent="0.2">
      <c r="A29" s="6">
        <v>24</v>
      </c>
      <c r="B29" s="5" t="s">
        <v>40</v>
      </c>
      <c r="C29" s="12">
        <v>608110</v>
      </c>
      <c r="D29" s="6" t="s">
        <v>41</v>
      </c>
      <c r="E29" s="15">
        <v>1</v>
      </c>
      <c r="F29" s="16">
        <v>91.926666666666662</v>
      </c>
      <c r="G29" s="9">
        <f t="shared" si="0"/>
        <v>91.926666666666662</v>
      </c>
      <c r="H29" s="13" t="s">
        <v>16</v>
      </c>
      <c r="I29" s="9"/>
      <c r="J29" s="11" t="s">
        <v>17</v>
      </c>
      <c r="K29" s="12">
        <f>VLOOKUP(F29, Intervalos!$B$3:$C$8,2,TRUE)</f>
        <v>0.1</v>
      </c>
      <c r="L29" s="29">
        <f t="shared" si="1"/>
        <v>9.1926666666666659</v>
      </c>
      <c r="M29" s="29">
        <f t="shared" si="2"/>
        <v>0.45963333333333334</v>
      </c>
    </row>
    <row r="30" spans="1:14" ht="76.5" customHeight="1" x14ac:dyDescent="0.2">
      <c r="A30" s="6">
        <v>25</v>
      </c>
      <c r="B30" s="21" t="s">
        <v>42</v>
      </c>
      <c r="C30" s="12">
        <v>608966</v>
      </c>
      <c r="D30" s="6" t="s">
        <v>41</v>
      </c>
      <c r="E30" s="19">
        <v>6</v>
      </c>
      <c r="F30" s="16">
        <v>152.6</v>
      </c>
      <c r="G30" s="9">
        <f t="shared" si="0"/>
        <v>915.59999999999991</v>
      </c>
      <c r="H30" s="13" t="s">
        <v>16</v>
      </c>
      <c r="I30" s="9"/>
      <c r="J30" s="11" t="s">
        <v>17</v>
      </c>
      <c r="K30" s="12" t="str">
        <f>VLOOKUP(F30, Intervalos!$B$3:$C$8,2,TRUE)</f>
        <v>0,10%</v>
      </c>
      <c r="L30" s="29">
        <f t="shared" si="1"/>
        <v>0.91559999999999997</v>
      </c>
      <c r="M30" s="29">
        <f t="shared" si="2"/>
        <v>4.5779999999999994</v>
      </c>
    </row>
    <row r="31" spans="1:14" ht="122.25" customHeight="1" x14ac:dyDescent="0.2">
      <c r="A31" s="6">
        <v>26</v>
      </c>
      <c r="B31" s="5" t="s">
        <v>43</v>
      </c>
      <c r="C31" s="12">
        <v>479574</v>
      </c>
      <c r="D31" s="6" t="s">
        <v>41</v>
      </c>
      <c r="E31" s="20">
        <v>1</v>
      </c>
      <c r="F31" s="16">
        <v>1619.67</v>
      </c>
      <c r="G31" s="9">
        <f t="shared" si="0"/>
        <v>1619.67</v>
      </c>
      <c r="H31" s="13" t="s">
        <v>16</v>
      </c>
      <c r="I31" s="9"/>
      <c r="J31" s="11" t="s">
        <v>17</v>
      </c>
      <c r="K31" s="12" t="str">
        <f>VLOOKUP(F31, Intervalos!$B$3:$C$8,2,TRUE)</f>
        <v>0,10%</v>
      </c>
      <c r="L31" s="29">
        <f t="shared" si="1"/>
        <v>1.6196700000000002</v>
      </c>
      <c r="M31" s="29">
        <f t="shared" si="2"/>
        <v>8.0983499999999999</v>
      </c>
    </row>
    <row r="32" spans="1:14" ht="80.25" customHeight="1" x14ac:dyDescent="0.2">
      <c r="A32" s="6">
        <v>27</v>
      </c>
      <c r="B32" s="5" t="s">
        <v>44</v>
      </c>
      <c r="C32" s="12">
        <v>609018</v>
      </c>
      <c r="D32" s="6" t="s">
        <v>41</v>
      </c>
      <c r="E32" s="20">
        <v>1</v>
      </c>
      <c r="F32" s="16">
        <v>760.48</v>
      </c>
      <c r="G32" s="9">
        <f t="shared" si="0"/>
        <v>760.48</v>
      </c>
      <c r="H32" s="13" t="s">
        <v>16</v>
      </c>
      <c r="I32" s="9"/>
      <c r="J32" s="11" t="s">
        <v>17</v>
      </c>
      <c r="K32" s="12" t="str">
        <f>VLOOKUP(F32, Intervalos!$B$3:$C$8,2,TRUE)</f>
        <v>0,10%</v>
      </c>
      <c r="L32" s="29">
        <f t="shared" si="1"/>
        <v>0.76048000000000004</v>
      </c>
      <c r="M32" s="29">
        <f t="shared" si="2"/>
        <v>3.8024</v>
      </c>
    </row>
    <row r="33" spans="1:13" ht="45" x14ac:dyDescent="0.2">
      <c r="A33" s="6">
        <v>28</v>
      </c>
      <c r="B33" s="5" t="s">
        <v>45</v>
      </c>
      <c r="C33" s="12">
        <v>609018</v>
      </c>
      <c r="D33" s="6" t="s">
        <v>41</v>
      </c>
      <c r="E33" s="20">
        <v>1</v>
      </c>
      <c r="F33" s="16">
        <v>758</v>
      </c>
      <c r="G33" s="9">
        <f t="shared" si="0"/>
        <v>758</v>
      </c>
      <c r="H33" s="13" t="s">
        <v>16</v>
      </c>
      <c r="I33" s="9"/>
      <c r="J33" s="11" t="s">
        <v>17</v>
      </c>
      <c r="K33" s="12" t="str">
        <f>VLOOKUP(F33, Intervalos!$B$3:$C$8,2,TRUE)</f>
        <v>0,10%</v>
      </c>
      <c r="L33" s="29">
        <f t="shared" si="1"/>
        <v>0.75800000000000001</v>
      </c>
      <c r="M33" s="29">
        <f t="shared" si="2"/>
        <v>3.79</v>
      </c>
    </row>
    <row r="34" spans="1:13" ht="42.75" customHeight="1" x14ac:dyDescent="0.2">
      <c r="A34" s="6">
        <v>29</v>
      </c>
      <c r="B34" s="22" t="s">
        <v>46</v>
      </c>
      <c r="C34" s="12">
        <v>476021</v>
      </c>
      <c r="D34" s="6" t="s">
        <v>41</v>
      </c>
      <c r="E34" s="20">
        <v>1</v>
      </c>
      <c r="F34" s="16">
        <v>395</v>
      </c>
      <c r="G34" s="9">
        <f t="shared" si="0"/>
        <v>395</v>
      </c>
      <c r="H34" s="13" t="s">
        <v>16</v>
      </c>
      <c r="I34" s="9"/>
      <c r="J34" s="11" t="s">
        <v>17</v>
      </c>
      <c r="K34" s="12" t="str">
        <f>VLOOKUP(F34, Intervalos!$B$3:$C$8,2,TRUE)</f>
        <v>0,10%</v>
      </c>
      <c r="L34" s="29">
        <f t="shared" si="1"/>
        <v>0.39500000000000002</v>
      </c>
      <c r="M34" s="29">
        <f t="shared" si="2"/>
        <v>1.9750000000000001</v>
      </c>
    </row>
    <row r="35" spans="1:13" ht="45" customHeight="1" x14ac:dyDescent="0.2">
      <c r="A35" s="6">
        <v>30</v>
      </c>
      <c r="B35" s="5" t="s">
        <v>47</v>
      </c>
      <c r="C35" s="12">
        <v>453664</v>
      </c>
      <c r="D35" s="6" t="s">
        <v>41</v>
      </c>
      <c r="E35" s="20">
        <v>1</v>
      </c>
      <c r="F35" s="16">
        <v>2564.1</v>
      </c>
      <c r="G35" s="9">
        <f t="shared" si="0"/>
        <v>2564.1</v>
      </c>
      <c r="H35" s="13" t="s">
        <v>16</v>
      </c>
      <c r="I35" s="9"/>
      <c r="J35" s="11" t="s">
        <v>17</v>
      </c>
      <c r="K35" s="12" t="str">
        <f>VLOOKUP(F35, Intervalos!$B$3:$C$8,2,TRUE)</f>
        <v>0,10%</v>
      </c>
      <c r="L35" s="29">
        <f t="shared" si="1"/>
        <v>2.5640999999999998</v>
      </c>
      <c r="M35" s="29">
        <f t="shared" si="2"/>
        <v>12.820499999999999</v>
      </c>
    </row>
    <row r="36" spans="1:13" ht="64.5" customHeight="1" x14ac:dyDescent="0.2">
      <c r="A36" s="6">
        <v>31</v>
      </c>
      <c r="B36" s="5" t="s">
        <v>48</v>
      </c>
      <c r="C36" s="12">
        <v>606042</v>
      </c>
      <c r="D36" s="6" t="s">
        <v>41</v>
      </c>
      <c r="E36" s="20">
        <v>2</v>
      </c>
      <c r="F36" s="16">
        <v>559.05999999999995</v>
      </c>
      <c r="G36" s="9">
        <f t="shared" si="0"/>
        <v>1118.1199999999999</v>
      </c>
      <c r="H36" s="13" t="s">
        <v>16</v>
      </c>
      <c r="I36" s="9"/>
      <c r="J36" s="11" t="s">
        <v>17</v>
      </c>
      <c r="K36" s="12" t="str">
        <f>VLOOKUP(F36, Intervalos!$B$3:$C$8,2,TRUE)</f>
        <v>0,10%</v>
      </c>
      <c r="L36" s="29">
        <f t="shared" si="1"/>
        <v>1.11812</v>
      </c>
      <c r="M36" s="29">
        <f t="shared" si="2"/>
        <v>5.5905999999999993</v>
      </c>
    </row>
    <row r="37" spans="1:13" ht="56.25" x14ac:dyDescent="0.2">
      <c r="A37" s="6">
        <v>32</v>
      </c>
      <c r="B37" s="5" t="s">
        <v>49</v>
      </c>
      <c r="C37" s="12">
        <v>324390</v>
      </c>
      <c r="D37" s="6" t="s">
        <v>41</v>
      </c>
      <c r="E37" s="20">
        <v>4</v>
      </c>
      <c r="F37" s="16">
        <v>401</v>
      </c>
      <c r="G37" s="9">
        <f t="shared" si="0"/>
        <v>1604</v>
      </c>
      <c r="H37" s="13" t="s">
        <v>16</v>
      </c>
      <c r="I37" s="9"/>
      <c r="J37" s="11" t="s">
        <v>17</v>
      </c>
      <c r="K37" s="12" t="str">
        <f>VLOOKUP(F37, Intervalos!$B$3:$C$8,2,TRUE)</f>
        <v>0,10%</v>
      </c>
      <c r="L37" s="29">
        <f t="shared" si="1"/>
        <v>1.6040000000000001</v>
      </c>
      <c r="M37" s="29">
        <f t="shared" si="2"/>
        <v>8.02</v>
      </c>
    </row>
    <row r="38" spans="1:13" ht="45" x14ac:dyDescent="0.2">
      <c r="A38" s="6">
        <v>33</v>
      </c>
      <c r="B38" s="5" t="s">
        <v>50</v>
      </c>
      <c r="C38" s="12">
        <v>276715</v>
      </c>
      <c r="D38" s="6" t="s">
        <v>41</v>
      </c>
      <c r="E38" s="20">
        <v>1</v>
      </c>
      <c r="F38" s="16">
        <v>339.61</v>
      </c>
      <c r="G38" s="9">
        <f t="shared" si="0"/>
        <v>339.61</v>
      </c>
      <c r="H38" s="13" t="s">
        <v>16</v>
      </c>
      <c r="I38" s="9"/>
      <c r="J38" s="11" t="s">
        <v>17</v>
      </c>
      <c r="K38" s="12" t="str">
        <f>VLOOKUP(F38, Intervalos!$B$3:$C$8,2,TRUE)</f>
        <v>0,10%</v>
      </c>
      <c r="L38" s="29">
        <f t="shared" si="1"/>
        <v>0.33961000000000002</v>
      </c>
      <c r="M38" s="29">
        <f t="shared" si="2"/>
        <v>1.6980500000000001</v>
      </c>
    </row>
    <row r="39" spans="1:13" ht="33.75" x14ac:dyDescent="0.2">
      <c r="A39" s="6">
        <v>34</v>
      </c>
      <c r="B39" s="5" t="s">
        <v>52</v>
      </c>
      <c r="C39" s="12">
        <v>277068</v>
      </c>
      <c r="D39" s="6" t="s">
        <v>41</v>
      </c>
      <c r="E39" s="20">
        <v>1</v>
      </c>
      <c r="F39" s="16">
        <v>103</v>
      </c>
      <c r="G39" s="9">
        <f t="shared" si="0"/>
        <v>103</v>
      </c>
      <c r="H39" s="13" t="s">
        <v>16</v>
      </c>
      <c r="I39" s="9"/>
      <c r="J39" s="11" t="s">
        <v>17</v>
      </c>
      <c r="K39" s="12" t="str">
        <f>VLOOKUP(F39, Intervalos!$B$3:$C$8,2,TRUE)</f>
        <v>0,10%</v>
      </c>
      <c r="L39" s="29">
        <f t="shared" si="1"/>
        <v>0.10300000000000001</v>
      </c>
      <c r="M39" s="29">
        <f t="shared" si="2"/>
        <v>0.51500000000000001</v>
      </c>
    </row>
    <row r="40" spans="1:13" ht="56.25" customHeight="1" x14ac:dyDescent="0.2">
      <c r="A40" s="6">
        <v>35</v>
      </c>
      <c r="B40" s="5" t="s">
        <v>51</v>
      </c>
      <c r="C40" s="12">
        <v>399283</v>
      </c>
      <c r="D40" s="6" t="s">
        <v>41</v>
      </c>
      <c r="E40" s="20">
        <v>1</v>
      </c>
      <c r="F40" s="16">
        <v>209.42</v>
      </c>
      <c r="G40" s="9">
        <f t="shared" si="0"/>
        <v>209.42</v>
      </c>
      <c r="H40" s="13" t="s">
        <v>16</v>
      </c>
      <c r="I40" s="9"/>
      <c r="J40" s="11" t="s">
        <v>17</v>
      </c>
      <c r="K40" s="12" t="str">
        <f>VLOOKUP(F40, Intervalos!$B$3:$C$8,2,TRUE)</f>
        <v>0,10%</v>
      </c>
      <c r="L40" s="29">
        <f t="shared" si="1"/>
        <v>0.20942</v>
      </c>
      <c r="M40" s="29">
        <f t="shared" si="2"/>
        <v>1.0470999999999999</v>
      </c>
    </row>
    <row r="41" spans="1:13" ht="22.5" x14ac:dyDescent="0.2">
      <c r="F41" s="17" t="s">
        <v>13</v>
      </c>
      <c r="G41" s="18">
        <f>SUM(G6:G40)</f>
        <v>653646.2466666667</v>
      </c>
    </row>
  </sheetData>
  <autoFilter ref="C1:C41"/>
  <mergeCells count="3">
    <mergeCell ref="A1:K1"/>
    <mergeCell ref="A2:K2"/>
    <mergeCell ref="A3:K3"/>
  </mergeCells>
  <pageMargins left="0.23622047244094491" right="0.23622047244094491" top="0.74803149606299213" bottom="0.74803149606299213" header="0.31496062992125984" footer="0.31496062992125984"/>
  <pageSetup paperSize="9" scale="96" fitToHeight="0" orientation="landscape" r:id="rId1"/>
  <headerFooter>
    <oddFooter>&amp;L&amp;"-,Itálico"&amp;9ANEXO I-A- PLANILHA ESTIMATIVA DE QUANTIDADE E PREÇO&amp;R&amp;9&amp;P/&amp;N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F7" sqref="F7"/>
    </sheetView>
  </sheetViews>
  <sheetFormatPr defaultColWidth="0" defaultRowHeight="15" zeroHeight="1" x14ac:dyDescent="0.25"/>
  <cols>
    <col min="1" max="1" width="6.140625" customWidth="1"/>
    <col min="2" max="3" width="17.5703125" customWidth="1"/>
    <col min="4" max="4" width="5" customWidth="1"/>
    <col min="5" max="5" width="29.5703125" customWidth="1"/>
    <col min="6" max="6" width="6.42578125" customWidth="1"/>
    <col min="7" max="16384" width="9.140625" hidden="1"/>
  </cols>
  <sheetData>
    <row r="1" spans="2:5" ht="30" customHeight="1" x14ac:dyDescent="0.25"/>
    <row r="2" spans="2:5" ht="84.75" customHeight="1" x14ac:dyDescent="0.25">
      <c r="B2" s="23" t="s">
        <v>53</v>
      </c>
      <c r="C2" s="23" t="s">
        <v>54</v>
      </c>
      <c r="E2" s="24" t="s">
        <v>55</v>
      </c>
    </row>
    <row r="3" spans="2:5" x14ac:dyDescent="0.25">
      <c r="B3" s="25">
        <v>0.01</v>
      </c>
      <c r="C3" s="26">
        <v>0.01</v>
      </c>
      <c r="E3" s="27" t="s">
        <v>56</v>
      </c>
    </row>
    <row r="4" spans="2:5" x14ac:dyDescent="0.25">
      <c r="B4" s="26">
        <v>5</v>
      </c>
      <c r="C4" s="26">
        <v>0.02</v>
      </c>
      <c r="E4" s="27" t="s">
        <v>57</v>
      </c>
    </row>
    <row r="5" spans="2:5" x14ac:dyDescent="0.25">
      <c r="B5" s="26">
        <v>10</v>
      </c>
      <c r="C5" s="26">
        <v>0.03</v>
      </c>
      <c r="E5" s="27" t="s">
        <v>58</v>
      </c>
    </row>
    <row r="6" spans="2:5" x14ac:dyDescent="0.25">
      <c r="B6" s="26">
        <v>20</v>
      </c>
      <c r="C6" s="26">
        <v>0.05</v>
      </c>
      <c r="E6" s="27" t="s">
        <v>59</v>
      </c>
    </row>
    <row r="7" spans="2:5" x14ac:dyDescent="0.25">
      <c r="B7" s="26">
        <v>50</v>
      </c>
      <c r="C7" s="26">
        <v>0.1</v>
      </c>
      <c r="E7" s="27" t="s">
        <v>60</v>
      </c>
    </row>
    <row r="8" spans="2:5" x14ac:dyDescent="0.25">
      <c r="B8" s="26">
        <v>100</v>
      </c>
      <c r="C8" s="28" t="s">
        <v>61</v>
      </c>
      <c r="E8" s="27" t="s">
        <v>62</v>
      </c>
    </row>
    <row r="9" spans="2:5" ht="28.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Anexo I-A</vt:lpstr>
      <vt:lpstr>Intervalos</vt:lpstr>
      <vt:lpstr>'Anexo I-A'!Print_Area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João Aranha</cp:lastModifiedBy>
  <cp:lastPrinted>2023-06-22T22:20:50Z</cp:lastPrinted>
  <dcterms:created xsi:type="dcterms:W3CDTF">2019-07-30T23:05:19Z</dcterms:created>
  <dcterms:modified xsi:type="dcterms:W3CDTF">2023-07-18T17:21:53Z</dcterms:modified>
</cp:coreProperties>
</file>