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Desktop\PE 39.2023 - Motofretista MOD\"/>
    </mc:Choice>
  </mc:AlternateContent>
  <xr:revisionPtr revIDLastSave="0" documentId="13_ncr:1_{9C035017-6A57-4F3F-A86F-AE71438B989A}" xr6:coauthVersionLast="47" xr6:coauthVersionMax="47" xr10:uidLastSave="{00000000-0000-0000-0000-000000000000}"/>
  <bookViews>
    <workbookView xWindow="-108" yWindow="-108" windowWidth="16608" windowHeight="8832" tabRatio="816" xr2:uid="{B47CC2C9-1281-411E-8D79-F6BC3AD5AFC8}"/>
  </bookViews>
  <sheets>
    <sheet name="MENU PLANILHA" sheetId="18" r:id="rId1"/>
    <sheet name="Anexo II-A Dist. Postos" sheetId="22" r:id="rId2"/>
    <sheet name="Anexo II-B Endereço" sheetId="23" r:id="rId3"/>
    <sheet name="Anexo III-A Equip." sheetId="1" r:id="rId4"/>
    <sheet name="Anexo III-B Uniformes" sheetId="5" r:id="rId5"/>
    <sheet name="Anexo III-C Materiais" sheetId="24" r:id="rId6"/>
    <sheet name="An IV A Custo " sheetId="19" r:id="rId7"/>
    <sheet name="Anexo IV B - Custo Total MDO" sheetId="10" r:id="rId8"/>
  </sheets>
  <definedNames>
    <definedName name="_xlnm.Print_Area" localSheetId="6">'An IV A Custo '!$A$1:$D$154</definedName>
    <definedName name="_xlnm.Print_Area" localSheetId="7">'Anexo IV B - Custo Total MDO'!$A$1:$G$14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5" i="19" l="1"/>
  <c r="G12" i="10"/>
  <c r="D59" i="19"/>
  <c r="F12" i="10"/>
  <c r="D102" i="19"/>
  <c r="D101" i="19"/>
  <c r="E20" i="5"/>
  <c r="D103" i="19"/>
  <c r="F17" i="1"/>
  <c r="F13" i="1"/>
  <c r="F16" i="1" s="1"/>
  <c r="F12" i="1"/>
  <c r="E19" i="5"/>
  <c r="E18" i="5"/>
  <c r="E17" i="5"/>
  <c r="E16" i="5"/>
  <c r="E15" i="5"/>
  <c r="E14" i="5"/>
  <c r="E13" i="5"/>
  <c r="E12" i="5"/>
  <c r="E11" i="5"/>
  <c r="E10" i="5"/>
  <c r="E9" i="5"/>
  <c r="F12" i="24"/>
  <c r="F13" i="24" s="1"/>
  <c r="D55" i="19"/>
  <c r="E21" i="5" l="1"/>
  <c r="F14" i="1"/>
  <c r="F15" i="1" s="1"/>
  <c r="C13" i="10" l="1"/>
  <c r="C141" i="19" l="1"/>
  <c r="C112" i="19"/>
  <c r="C116" i="19" s="1"/>
  <c r="C49" i="19"/>
  <c r="D24" i="19"/>
  <c r="D25" i="19" l="1"/>
  <c r="D30" i="19" s="1"/>
  <c r="D65" i="19"/>
  <c r="D75" i="19" l="1"/>
  <c r="D43" i="19"/>
  <c r="D73" i="19"/>
  <c r="D41" i="19"/>
  <c r="D46" i="19"/>
  <c r="D34" i="19"/>
  <c r="D71" i="19" s="1"/>
  <c r="D42" i="19"/>
  <c r="D37" i="19"/>
  <c r="D35" i="19"/>
  <c r="D47" i="19"/>
  <c r="D45" i="19"/>
  <c r="D121" i="19"/>
  <c r="D146" i="19" s="1"/>
  <c r="D74" i="19"/>
  <c r="D48" i="19"/>
  <c r="D44" i="19"/>
  <c r="D84" i="19" l="1"/>
  <c r="D36" i="19"/>
  <c r="D63" i="19" s="1"/>
  <c r="D49" i="19"/>
  <c r="D64" i="19" s="1"/>
  <c r="D70" i="19"/>
  <c r="D76" i="19" s="1"/>
  <c r="D123" i="19" s="1"/>
  <c r="D148" i="19" s="1"/>
  <c r="D66" i="19" l="1"/>
  <c r="D122" i="19" s="1"/>
  <c r="D147" i="19" l="1"/>
  <c r="D81" i="19" l="1"/>
  <c r="D83" i="19"/>
  <c r="D82" i="19"/>
  <c r="D125" i="19"/>
  <c r="D150" i="19" s="1"/>
  <c r="D86" i="19" l="1"/>
  <c r="D95" i="19" s="1"/>
  <c r="D97" i="19" s="1"/>
  <c r="D124" i="19" s="1"/>
  <c r="D149" i="19" s="1"/>
  <c r="D151" i="19" s="1"/>
  <c r="D126" i="19" l="1"/>
  <c r="D109" i="19" s="1"/>
  <c r="D134" i="19"/>
  <c r="D135" i="19" s="1"/>
  <c r="D137" i="19" s="1"/>
  <c r="D139" i="19" l="1"/>
  <c r="D141" i="19" s="1"/>
  <c r="D152" i="19" s="1"/>
  <c r="D153" i="19" s="1"/>
  <c r="D11" i="10" s="1"/>
  <c r="D110" i="19"/>
  <c r="D114" i="19" s="1"/>
  <c r="D154" i="19" l="1"/>
  <c r="D112" i="19"/>
  <c r="D116" i="19" s="1"/>
  <c r="D127" i="19" s="1"/>
  <c r="D128" i="19" s="1"/>
  <c r="D129" i="19" l="1"/>
  <c r="E11" i="10"/>
  <c r="G11" i="10" l="1"/>
  <c r="G13" i="10" s="1"/>
  <c r="E13" i="10"/>
  <c r="F13" i="10" s="1"/>
  <c r="F11" i="10"/>
</calcChain>
</file>

<file path=xl/sharedStrings.xml><?xml version="1.0" encoding="utf-8"?>
<sst xmlns="http://schemas.openxmlformats.org/spreadsheetml/2006/main" count="344" uniqueCount="202">
  <si>
    <t>PRÓ-REITORIA DE ADMINISTRAÇÃO</t>
  </si>
  <si>
    <t>Descrição</t>
  </si>
  <si>
    <t>COORDENAÇÃO DE CONTRATOS</t>
  </si>
  <si>
    <t>Item</t>
  </si>
  <si>
    <r>
      <t>Anexo III - A - PLANILHA DE COMPOSIÇÃO DE CUSTOS E FORMAÇÃO DE PREÇOS</t>
    </r>
    <r>
      <rPr>
        <sz val="9"/>
        <rFont val="Verdana"/>
        <family val="2"/>
      </rPr>
      <t xml:space="preserve"> (Anexo VII da I.N. da SLTI/MPOG n.º 5 de 26/Maio/2017			</t>
    </r>
  </si>
  <si>
    <t>ITEM</t>
  </si>
  <si>
    <t>DISCRIMINAÇÃO UNIFORME</t>
  </si>
  <si>
    <t>Valor anual por funcionário</t>
  </si>
  <si>
    <t>Valor mensal por funcionário</t>
  </si>
  <si>
    <t>Depreciação com base na INSTRUÇÃO NORMATIVA RFB Nº 1700, DE 14 DE MARÇO DE 2017 da Secretaria da Receita Federal do Brasil</t>
  </si>
  <si>
    <t>(PLANILHA A SER FORNECIDA PELA PROPONENTE EM PAPEL TIMBRADO)</t>
  </si>
  <si>
    <r>
      <rPr>
        <sz val="9"/>
        <rFont val="Arial"/>
        <family val="2"/>
        <charset val="1"/>
      </rPr>
      <t xml:space="preserve">EMPRESA </t>
    </r>
    <r>
      <rPr>
        <sz val="9"/>
        <color indexed="10"/>
        <rFont val="Arial"/>
        <family val="2"/>
        <charset val="1"/>
      </rPr>
      <t>(nome da empresa)</t>
    </r>
  </si>
  <si>
    <r>
      <rPr>
        <sz val="9"/>
        <rFont val="Arial"/>
        <family val="2"/>
        <charset val="1"/>
      </rPr>
      <t>CNPJ N.º :</t>
    </r>
    <r>
      <rPr>
        <sz val="9"/>
        <color indexed="10"/>
        <rFont val="Arial"/>
        <family val="2"/>
        <charset val="1"/>
      </rPr>
      <t xml:space="preserve"> (n.º do CNPJ)</t>
    </r>
  </si>
  <si>
    <r>
      <rPr>
        <b/>
        <sz val="9"/>
        <rFont val="Arial"/>
        <family val="2"/>
        <charset val="1"/>
      </rPr>
      <t>PLANILHA DE COMPOSIÇÃO DE CUSTOS E FORMAÇÃO DE PREÇOS</t>
    </r>
    <r>
      <rPr>
        <sz val="9"/>
        <rFont val="Arial"/>
        <family val="2"/>
        <charset val="1"/>
      </rPr>
      <t xml:space="preserve"> (Anexo VII da I.N. da SLTI/MPOG n.º 5 de 26/Maio/2017			</t>
    </r>
  </si>
  <si>
    <t>Dados para composição dos custos referentes a mão de obra</t>
  </si>
  <si>
    <t>MÓDULO 1 : COMPOSIÇÃO DA REMUNERAÇÃO</t>
  </si>
  <si>
    <t>Composição da Remuneração</t>
  </si>
  <si>
    <t>Valor(R$)</t>
  </si>
  <si>
    <t>A</t>
  </si>
  <si>
    <t>Salário Base</t>
  </si>
  <si>
    <t>B</t>
  </si>
  <si>
    <t>C</t>
  </si>
  <si>
    <t>D</t>
  </si>
  <si>
    <t>Adicional Noturno</t>
  </si>
  <si>
    <t>E</t>
  </si>
  <si>
    <t>Adicional de Hora Noturna Reduzida</t>
  </si>
  <si>
    <t>F</t>
  </si>
  <si>
    <t>Total de Remuneração</t>
  </si>
  <si>
    <t>MÓDULO 2: ENCARGOS E BENEFÍCIOS ANUAIS, MENSAIS E DIÁRIOS</t>
  </si>
  <si>
    <t>Submódulo 2.1 - 13º (décimo terceiro) Salário, Férias e Adicional de Férias</t>
  </si>
  <si>
    <t>2.1</t>
  </si>
  <si>
    <t>13º (décimo terceiro) Salário, Férias e Adicional de Férias</t>
  </si>
  <si>
    <t>Valor (R$)</t>
  </si>
  <si>
    <t>13º (décimo terceiro) Salário</t>
  </si>
  <si>
    <t>Férias e Adicional de Férias</t>
  </si>
  <si>
    <t>Total</t>
  </si>
  <si>
    <t>Incidência do Submódulo 2.2 - Encargos previdenciários (GPS), FGTS e outras contribuições                                                                                     (Cálculo sobre a remuneração, pois será adotada a Conta Vinculada)</t>
  </si>
  <si>
    <t>Submódulo 2.2 - Encargos Previdenciários (GPS), Fundo de Garantia por Tempo de Serviço (FGTS) e outras contribuições</t>
  </si>
  <si>
    <t>2.2</t>
  </si>
  <si>
    <t>GPS, FGTS e outras contribuições</t>
  </si>
  <si>
    <t>%</t>
  </si>
  <si>
    <t>INSS</t>
  </si>
  <si>
    <t>Salário Educação</t>
  </si>
  <si>
    <t>Seguro acidente do trabalho</t>
  </si>
  <si>
    <t>SESI ou SESC</t>
  </si>
  <si>
    <t>SENAI ou SENAC</t>
  </si>
  <si>
    <t>SEBRAE</t>
  </si>
  <si>
    <t>G</t>
  </si>
  <si>
    <t>INCRA</t>
  </si>
  <si>
    <t>H</t>
  </si>
  <si>
    <t>FGTS</t>
  </si>
  <si>
    <t>TOTAL</t>
  </si>
  <si>
    <t>Itens não aplicáveis a Optantes do SIMPLES</t>
  </si>
  <si>
    <t>Submódulo 2.3 - Benefícios Mensais e Diários</t>
  </si>
  <si>
    <t>2.3</t>
  </si>
  <si>
    <t>Benefícios Mensais e Diários</t>
  </si>
  <si>
    <t>Total de Benefícios Mensais e Diários</t>
  </si>
  <si>
    <t>Quadro-Resumo do Módulo 2 - Encargos e Benefícios anuais, mensais e diários</t>
  </si>
  <si>
    <t>Encargos e Benefícios Anuais, Mensais e Diários</t>
  </si>
  <si>
    <t>MÓDULO 3: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</si>
  <si>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</si>
  <si>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</si>
  <si>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</si>
  <si>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</si>
  <si>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</si>
  <si>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de GPS, FGTS e outras contribuições sobre o aviso prévio trabalhado</t>
  </si>
  <si>
    <t>Multa do FGTS e contribuição social sobre o aviso prévio trabalhado</t>
  </si>
  <si>
    <t>MÓDULO 4: CUSTO DE REPOSIÇÃO DO PROFISSIONAL AUSENTE</t>
  </si>
  <si>
    <t>4.1</t>
  </si>
  <si>
    <t>Ausências legais</t>
  </si>
  <si>
    <t>Substituto na cobertura de férias</t>
  </si>
  <si>
    <t>Substituto na cobertura de Ausências legais</t>
  </si>
  <si>
    <t>Substituto na cobertura de Licença paternidade</t>
  </si>
  <si>
    <t>Substituto na cobertura de Ausência por Acidente de trabalho</t>
  </si>
  <si>
    <t>Substituto na cobertura de Afastamento Maternidade</t>
  </si>
  <si>
    <t>Substituto na cobertura de outras ausências (especificar)</t>
  </si>
  <si>
    <t>Submódulo 4.2 - Intrajornada</t>
  </si>
  <si>
    <t>4.2</t>
  </si>
  <si>
    <t>Intrajornada</t>
  </si>
  <si>
    <t>Intervalo para repouso ou alimentação</t>
  </si>
  <si>
    <t>Quadro-Resumo do Módulo 4 - Custo de Reposição do Profissional Ausente</t>
  </si>
  <si>
    <t>Custo de reposição</t>
  </si>
  <si>
    <t>MÓDULO 5: INSUMOS DIVERSOS</t>
  </si>
  <si>
    <t>Insumos Diversos</t>
  </si>
  <si>
    <t>Equipamentos</t>
  </si>
  <si>
    <t>Total de Insumos Diversos</t>
  </si>
  <si>
    <t>MÓDULO 6: CUSTOS INDIRETOS, TRIBUTOS E LUCRO – (LUCRO PRESUMIDO)</t>
  </si>
  <si>
    <t>Custos Indiretos, Tributos e Lucro</t>
  </si>
  <si>
    <t>Custos Indiretos</t>
  </si>
  <si>
    <t>Lucro</t>
  </si>
  <si>
    <t>Tributos</t>
  </si>
  <si>
    <t>C.1) Tributos Federais (PIS = 0,65% e COFINS = 3%)</t>
  </si>
  <si>
    <t>C.2) Tributos Estaduais (especificar)</t>
  </si>
  <si>
    <t>C.3) Tributos Municipais (ISS = 5,0%)</t>
  </si>
  <si>
    <t>C.4) Outros tributos (especificar)</t>
  </si>
  <si>
    <t>Mão-de-obra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</si>
  <si>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</si>
  <si>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</si>
  <si>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</si>
  <si>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</si>
  <si>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</si>
  <si>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</si>
  <si>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</si>
  <si>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Valor total por empregado</t>
  </si>
  <si>
    <t>FATOR K</t>
  </si>
  <si>
    <t>MÓDULO 6: CUSTOS INDIRETOS, TRIBUTOS E LUCRO – (LUCRO REAL)</t>
  </si>
  <si>
    <t>C.1) Tributos Federais (PIS = 1,65% e COFINS = 7,60%)</t>
  </si>
  <si>
    <t>Custo total da contratação</t>
  </si>
  <si>
    <t>DISCRIMINAÇÃO DO POSTO</t>
  </si>
  <si>
    <t>TOTAL MENSAL</t>
  </si>
  <si>
    <t>TOTAL ANUAL</t>
  </si>
  <si>
    <t>POSTOS</t>
  </si>
  <si>
    <t>VALOR MENSAL POR POSTO</t>
  </si>
  <si>
    <t>dos Equipamentos (preenchimento licitante)</t>
  </si>
  <si>
    <t>Regime tributário da Licitante</t>
  </si>
  <si>
    <r>
      <t xml:space="preserve">Documento Comprobatório </t>
    </r>
    <r>
      <rPr>
        <b/>
        <i/>
        <sz val="11"/>
        <rFont val="Calibri"/>
        <family val="2"/>
        <scheme val="minor"/>
      </rPr>
      <t>*Anexar Comprovante</t>
    </r>
  </si>
  <si>
    <r>
      <rPr>
        <b/>
        <sz val="11"/>
        <color theme="1"/>
        <rFont val="Calibri"/>
        <family val="2"/>
        <scheme val="minor"/>
      </rPr>
      <t>ACT/CCT/DCT</t>
    </r>
    <r>
      <rPr>
        <sz val="11"/>
        <color theme="1"/>
        <rFont val="Calibri"/>
        <family val="2"/>
        <scheme val="minor"/>
      </rPr>
      <t xml:space="preserve"> </t>
    </r>
    <r>
      <rPr>
        <i/>
        <sz val="8"/>
        <color theme="1"/>
        <rFont val="Calibri"/>
        <family val="2"/>
        <scheme val="minor"/>
      </rPr>
      <t>inclusive aditivos se houver</t>
    </r>
  </si>
  <si>
    <t>Entidade Sindical da Empresa</t>
  </si>
  <si>
    <t>Entidade Sindical dos Empregados</t>
  </si>
  <si>
    <t>Número de Registro</t>
  </si>
  <si>
    <t>Início Vigência</t>
  </si>
  <si>
    <t>Fim Vigência</t>
  </si>
  <si>
    <t>Descrição Cargos</t>
  </si>
  <si>
    <t>Dias/Mês</t>
  </si>
  <si>
    <t>Posto</t>
  </si>
  <si>
    <t>CBO</t>
  </si>
  <si>
    <t>Salário</t>
  </si>
  <si>
    <t>Submódulo 4.1. Ausências legais</t>
  </si>
  <si>
    <t>Uniformes E EPIS</t>
  </si>
  <si>
    <t>Quadro-resumo do Custo por Empregado (LUCRO PRESUMIDO)</t>
  </si>
  <si>
    <t>LUCRO PRESUMIDO</t>
  </si>
  <si>
    <t>Quadro-resumo do Custo por Empregado (LUCRO REAL)</t>
  </si>
  <si>
    <t>LUCRO REAL</t>
  </si>
  <si>
    <t>Materiais</t>
  </si>
  <si>
    <t>Endereço</t>
  </si>
  <si>
    <t>Anexo II - A - DISTRIBUIÇÃO DOS POSTOS POR LOCALIDADE</t>
  </si>
  <si>
    <t>Anexo II - B - ENDEREÇO DAS UNIDADES</t>
  </si>
  <si>
    <r>
      <t>Anexo III - B - PLANILHA DE COMPOSIÇÃO DE CUSTOS E FORMAÇÃO DE PREÇOS</t>
    </r>
    <r>
      <rPr>
        <sz val="9"/>
        <rFont val="Verdana"/>
        <family val="2"/>
      </rPr>
      <t xml:space="preserve"> </t>
    </r>
  </si>
  <si>
    <r>
      <t>Anexo III - C - PLANILHA DE COMPOSIÇÃO DE CUSTOS E FORMAÇÃO DE PREÇOS</t>
    </r>
    <r>
      <rPr>
        <sz val="9"/>
        <rFont val="Verdana"/>
        <family val="2"/>
      </rPr>
      <t xml:space="preserve"> (Anexo VII da I.N. da SLTI/MPOG n.º 5 de 26/Maio/2017			</t>
    </r>
  </si>
  <si>
    <t xml:space="preserve">Anexo IV-A  - FORMAÇÃO CUSTOS POSTOS </t>
  </si>
  <si>
    <t>Local de trabalho</t>
  </si>
  <si>
    <t>Motofretista</t>
  </si>
  <si>
    <t>Contratação de empresa para prestação de serviços continuados de Apoio Técnico, com regime de dedicação exclusiva de mão de obra, com fornecimento de materiais de reposição e atendimento da Proad da Universidade Federal Fluminense</t>
  </si>
  <si>
    <t>Proad</t>
  </si>
  <si>
    <t>5191-10</t>
  </si>
  <si>
    <t>Rua Miguel de Frias, 9 - Reitoria, Icaraí - Niterói/RJ</t>
  </si>
  <si>
    <t>GPCA/Proad</t>
  </si>
  <si>
    <t xml:space="preserve">Adicional de Insalubridade </t>
  </si>
  <si>
    <t>Adicional de Periculosidade 30% (Cláusula 3ª CCT)</t>
  </si>
  <si>
    <t>Gratificação Liderança</t>
  </si>
  <si>
    <t>Transporte -</t>
  </si>
  <si>
    <t>Ticket Alimentação - Cláusula 8ª da CCT</t>
  </si>
  <si>
    <t>Outros (Social Familiar) - Cláusula 12ª da CCT</t>
  </si>
  <si>
    <t>MATERIAIS</t>
  </si>
  <si>
    <t>(composição de custo de Materiais)</t>
  </si>
  <si>
    <t>Cargo MotoFretista</t>
  </si>
  <si>
    <t>PREÇO (R$)</t>
  </si>
  <si>
    <t>Especificação</t>
  </si>
  <si>
    <t>Medida</t>
  </si>
  <si>
    <t>Quantidade Mensal</t>
  </si>
  <si>
    <t>UNITÁRIO</t>
  </si>
  <si>
    <t>MENSAL</t>
  </si>
  <si>
    <t xml:space="preserve">Gasolina </t>
  </si>
  <si>
    <t>litro</t>
  </si>
  <si>
    <t>TOTAL DE CUSTO DE MATERIAIS MENSAL</t>
  </si>
  <si>
    <t>Foi considerado o consumo de 1 litro de gasolina para 35 km. Estimado o consumo 50 km por dia de serviço e média de 20,88 dias trabalhados no mês, incluíndo o transporte casa-trabalho.</t>
  </si>
  <si>
    <t>Quantidade Anual</t>
  </si>
  <si>
    <t>PREÇO UNITÁRIO</t>
  </si>
  <si>
    <t>PREÇO TOTAL</t>
  </si>
  <si>
    <t>Blusas/camisetas: operacional tradicional, em tecido de algodão, na cor azul manga curta, com logomarca.</t>
  </si>
  <si>
    <t>Calça Jeans Tradicional</t>
  </si>
  <si>
    <t>Meias: meia  adulto, em tecido poliéster na cor preta.</t>
  </si>
  <si>
    <t>BOTA SEGURANÇA, MATERIAL COURO, MATERIAL SOLA BORRACHA VULCANIZADA, COR PRETA,TAMANHO SOB MEDIDA, TIPO CANO LONGO, CARACTERÍSTICAS ADICIONAIS IMPERMEÁVEL, COM PROTETOR LATERAL DE TORNOZELO, APLICAÇÃO MOTOCICLISTA</t>
  </si>
  <si>
    <t>COLETE DE SINALIZAÇÃO DE ALTA VISIBILIDADE, CONFECCIONADO EM TECIDO FLUORESCENTE 100% POLIESTER COM FAIXAS RETRORREFLETIVAS REPELENTES DE ÁGUA EM X COM PARALELAS HOIZONTAIS NAS COSTAS, VERTICAIS HORIZONTAIS NA PARTE FRONTAL. FECHAMENTO FRONTAL EM ZIPER. COM 4 BOLSOS. TAMANHOS M,G E XG</t>
  </si>
  <si>
    <t>Conjunto de Motoqueiro -Com fita refletiva nas costas e braços. Blusa com fechamento em zíper e velcro com forração interna. Calça com zíper nas pernas e elástico na cintura. Cor Preto. Com  Certificado de Aprovação do Ministério do Trabalho (CA), válido.</t>
  </si>
  <si>
    <t>Capacete de Segurança com viseira, com certificação do Inmetro</t>
  </si>
  <si>
    <t>LUVA SEGURANÇA - Luvas especiais para motociclistas, Tecido de poliéster, Reforço entre os dedos, Grip na ponta dos dedos, Reforço em borracha nos punhos, Proteção em borracha nos dedos, Proteção em borracha nas palmas, Proteção em polipropileno injetado. Tamanhos diversos serão escolhidos no momento da entrega do material.</t>
  </si>
  <si>
    <t>JAQUETA MOTOCICLISTA PRETA: Material Sintético, composta por tecido resistente à abrasão em poliéster 600D e tecido Mesh, que permite a passagem do ar e ótima ventilação. Possui forro interno com película REISSA resistente à água, respirável e removível. Protetores externos em alumínio nos ombros e cotovelos e protetores internos nos ombros, costas e antebraços homologados CE. Possui elementos Refletivos na frente, costa e braços da jaqueta e, no mínimo, dois bolsos frontais e um interno, para portar documento, impermeáveis. Possui dois ajustadores nos braços; Ajustadores nos punhos com zíper e velcro, ajustadores na cintura e o fechamento frontal por zíper. Gola com acabamento em neoprene e na barra traseira da jaqueta um zíper YKK para conecção em calça.</t>
  </si>
  <si>
    <t>Protetor de motor e pernas</t>
  </si>
  <si>
    <t>Antena “corta-pipa”</t>
  </si>
  <si>
    <t>Quantidade estimada por ano, sendo 2 (dois) conjuntos, conforme Cláusula 15ª da CCT 2020/2021, conforme segue: 1o Conjunto a ser fornecido na execução do serviço: 2 Camisetas, 2 Calça Jeans, 4 pares de meia, 1 Bota de Segurança, 1 colete de sinalização,  1 conjunto de proteção à chuva, 1 capacete de segurança, 1 par de luvas, 1 jaqueta de segurança, 1 Protetor de Motor e 1 antena corta-pipa. O 2o Conjunto, após seis meses de execução do contrato será composto por: 2 Camisetas, 2 calças jeans, 4 pares de meia, 1 colete de sinalização e 1 conjunto de proteção à chuva, ou quando apresentarem defeito ou desgastes, independente do prazo mínimo estabelecido.</t>
  </si>
  <si>
    <t>EQUIPAMENTOS</t>
  </si>
  <si>
    <t>(composição de custo de Equipamentos)</t>
  </si>
  <si>
    <t>Quantidade Inicial</t>
  </si>
  <si>
    <t>ANUAL</t>
  </si>
  <si>
    <t>Motocicleta mínimo 125 cilindradas</t>
  </si>
  <si>
    <t>unit</t>
  </si>
  <si>
    <t>Bau 135 litros</t>
  </si>
  <si>
    <t>TOTAL DE CUSTO DE EQUIPAMENTOS</t>
  </si>
  <si>
    <t>Depreciação de Motocicleta Cód 8711 - 48 meses</t>
  </si>
  <si>
    <t>Depreciação do Baú Cód 3923-10 - 60 meses</t>
  </si>
  <si>
    <t>Custo por posto  = Soma da depreciação por 1 posto</t>
  </si>
  <si>
    <t>Reembolso Pedágio</t>
  </si>
  <si>
    <t>Observação: O item 2 - Reembolso de Pedágios não poderá ser alterado nem excluído sob pena de recusa imediata da proposta.</t>
  </si>
  <si>
    <t>TOTAL A SER LANÇADO NA PROPOSTA DO COMPRASNET</t>
  </si>
  <si>
    <t>ANEXO IV- B</t>
  </si>
  <si>
    <t>Processo 23069.158494/2023-26</t>
  </si>
  <si>
    <t>Plano de Saúde Cláusula 9ª da CCT</t>
  </si>
  <si>
    <t>Seguro de Vida - Cláusula 11ª da CCT</t>
  </si>
  <si>
    <t>TOTAL 30 MESES</t>
  </si>
  <si>
    <t>Outros - Prestação de serviços de rastreamento e monitoramento de veículos via satélite por GPS/GSM/GPRS, compreendendo a instalação de módulos rastreadores e a disponibilização de software de gerenciamento com acesso via Internet para gestão de frota, incluindo o fornecimento de equipamentos em comodato, componentes, licença de uso de software e os respectivos serviços de instalação, configuração, capacitação, suporte técnico e garantia de funcionamento</t>
  </si>
  <si>
    <t>Consulta ao site &lt;http://preco.anp.gov.br/include/Resumo_Por_Municipio_Posto.asp&gt; Acesso em 28/03/2023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</si>
</sst>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quot;\ #,##0.00;[Red]\-&quot;R$&quot;\ #,##0.00"/>
    <numFmt numFmtId="44" formatCode="_-&quot;R$&quot;\ * #,##0.00_-;\-&quot;R$&quot;\ * #,##0.00_-;_-&quot;R$&quot;\ * &quot;-&quot;??_-;_-@_-"/>
    <numFmt numFmtId="164" formatCode="&quot;R$&quot;\ #,##0.00"/>
    <numFmt numFmtId="165" formatCode="_(&quot;R$ &quot;* #,##0.00_);_(&quot;R$ &quot;* \(#,##0.00\);_(&quot;R$ &quot;* &quot;-&quot;??_);_(@_)"/>
    <numFmt numFmtId="166" formatCode="_-&quot;R$ &quot;* #,##0.00_-;&quot;-R$ &quot;* #,##0.00_-;_-&quot;R$ &quot;* \-??_-;_-@_-"/>
    <numFmt numFmtId="167" formatCode="#,##0.00_);\(#,##0.00\)"/>
    <numFmt numFmtId="168" formatCode="&quot;R$&quot;\ #,##0.000"/>
  </numFmts>
  <fonts count="39" x14ac:knownFonts="1">
    <font>
      <sz val="11"/>
      <color theme="1"/>
      <name val="Calibri"/>
      <family val="2"/>
      <scheme val="minor"/>
    </font>
    <font>
      <b/>
      <sz val="10"/>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1"/>
      <color theme="1"/>
      <name val="Calibri"/>
      <family val="2"/>
      <scheme val="minor"/>
    </font>
    <font>
      <b/>
      <sz val="9"/>
      <name val="Verdana"/>
      <family val="2"/>
    </font>
    <font>
      <sz val="9"/>
      <name val="Verdana"/>
      <family val="2"/>
    </font>
    <font>
      <b/>
      <sz val="11"/>
      <color rgb="FFFF0000"/>
      <name val="Calibri"/>
      <family val="2"/>
      <scheme val="minor"/>
    </font>
    <font>
      <b/>
      <sz val="11"/>
      <name val="Calibri"/>
      <family val="2"/>
      <scheme val="minor"/>
    </font>
    <font>
      <b/>
      <i/>
      <sz val="10"/>
      <color theme="1"/>
      <name val="Calibri"/>
      <family val="2"/>
      <scheme val="minor"/>
    </font>
    <font>
      <sz val="10"/>
      <color indexed="10"/>
      <name val="Arial"/>
      <family val="2"/>
      <charset val="1"/>
    </font>
    <font>
      <sz val="9"/>
      <name val="Arial"/>
      <family val="2"/>
      <charset val="1"/>
    </font>
    <font>
      <sz val="9"/>
      <color indexed="10"/>
      <name val="Arial"/>
      <family val="2"/>
      <charset val="1"/>
    </font>
    <font>
      <b/>
      <sz val="9"/>
      <name val="Arial"/>
      <family val="2"/>
      <charset val="1"/>
    </font>
    <font>
      <b/>
      <sz val="10"/>
      <name val="Arial"/>
      <family val="2"/>
      <charset val="1"/>
    </font>
    <font>
      <b/>
      <sz val="9"/>
      <color rgb="FFFF0000"/>
      <name val="Arial"/>
      <family val="2"/>
      <charset val="1"/>
    </font>
    <font>
      <b/>
      <sz val="12"/>
      <color theme="1"/>
      <name val="Calibri"/>
      <family val="2"/>
      <scheme val="minor"/>
    </font>
    <font>
      <b/>
      <sz val="14"/>
      <color theme="1"/>
      <name val="Calibri"/>
      <family val="2"/>
      <scheme val="minor"/>
    </font>
    <font>
      <b/>
      <sz val="12"/>
      <color rgb="FFFFFFFF"/>
      <name val="Calibri"/>
      <family val="2"/>
      <scheme val="minor"/>
    </font>
    <font>
      <b/>
      <i/>
      <sz val="11"/>
      <name val="Calibri"/>
      <family val="2"/>
      <scheme val="minor"/>
    </font>
    <font>
      <i/>
      <sz val="8"/>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1"/>
      <color indexed="8"/>
      <name val="Calibri"/>
      <family val="2"/>
      <scheme val="minor"/>
    </font>
    <font>
      <sz val="11"/>
      <color indexed="20"/>
      <name val="Calibri"/>
      <family val="2"/>
      <scheme val="minor"/>
    </font>
    <font>
      <b/>
      <sz val="11"/>
      <color indexed="8"/>
      <name val="Calibri"/>
      <family val="2"/>
      <scheme val="minor"/>
    </font>
    <font>
      <sz val="11"/>
      <color theme="1"/>
      <name val="Arial"/>
      <family val="2"/>
    </font>
    <font>
      <i/>
      <sz val="11"/>
      <color theme="1"/>
      <name val="Calibri"/>
      <family val="2"/>
      <scheme val="minor"/>
    </font>
    <font>
      <sz val="11"/>
      <name val="Calibri"/>
      <family val="2"/>
    </font>
    <font>
      <sz val="12"/>
      <color theme="1"/>
      <name val="Calibri"/>
      <family val="2"/>
      <scheme val="minor"/>
    </font>
    <font>
      <i/>
      <sz val="10"/>
      <color theme="1"/>
      <name val="Calibri"/>
      <family val="2"/>
      <scheme val="minor"/>
    </font>
    <font>
      <b/>
      <sz val="11"/>
      <name val="Verdana"/>
      <family val="2"/>
    </font>
    <font>
      <b/>
      <sz val="9"/>
      <name val="Calibri"/>
      <family val="2"/>
      <scheme val="minor"/>
    </font>
    <font>
      <b/>
      <sz val="10"/>
      <name val="Verdana"/>
      <family val="2"/>
    </font>
    <font>
      <b/>
      <sz val="9"/>
      <color indexed="8"/>
      <name val="Verdana"/>
      <family val="2"/>
    </font>
  </fonts>
  <fills count="11">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theme="4" tint="0.79998168889431442"/>
        <bgColor indexed="26"/>
      </patternFill>
    </fill>
    <fill>
      <patternFill patternType="solid">
        <fgColor theme="0"/>
        <bgColor rgb="FF000000"/>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10">
    <xf numFmtId="0" fontId="0" fillId="0" borderId="0"/>
    <xf numFmtId="0" fontId="5" fillId="0" borderId="0"/>
    <xf numFmtId="0" fontId="9" fillId="0" borderId="0"/>
    <xf numFmtId="165" fontId="9" fillId="0" borderId="0" applyFont="0" applyFill="0" applyBorder="0" applyAlignment="0" applyProtection="0"/>
    <xf numFmtId="166" fontId="5" fillId="0" borderId="0" applyFont="0" applyFill="0" applyBorder="0" applyAlignment="0" applyProtection="0"/>
    <xf numFmtId="44" fontId="7" fillId="0" borderId="0" applyFont="0" applyFill="0" applyBorder="0" applyAlignment="0" applyProtection="0"/>
    <xf numFmtId="0" fontId="30" fillId="0" borderId="0"/>
    <xf numFmtId="44" fontId="7" fillId="0" borderId="0" applyFont="0" applyFill="0" applyBorder="0" applyAlignment="0" applyProtection="0"/>
    <xf numFmtId="0" fontId="32" fillId="0" borderId="0"/>
    <xf numFmtId="0" fontId="7" fillId="0" borderId="0"/>
  </cellStyleXfs>
  <cellXfs count="232">
    <xf numFmtId="0" fontId="0" fillId="0" borderId="0" xfId="0"/>
    <xf numFmtId="0" fontId="1" fillId="0" borderId="0" xfId="0" applyFont="1" applyAlignment="1">
      <alignment wrapText="1"/>
    </xf>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xf>
    <xf numFmtId="0" fontId="2" fillId="0" borderId="0" xfId="0" applyFont="1"/>
    <xf numFmtId="0" fontId="8" fillId="0" borderId="0" xfId="0" applyFont="1" applyAlignment="1">
      <alignment vertical="distributed" wrapText="1" shrinkToFit="1" readingOrder="1"/>
    </xf>
    <xf numFmtId="0" fontId="8" fillId="0" borderId="0" xfId="0" applyFont="1" applyAlignment="1">
      <alignment vertical="center" wrapText="1"/>
    </xf>
    <xf numFmtId="164" fontId="10" fillId="0" borderId="5" xfId="3" applyNumberFormat="1" applyFont="1" applyBorder="1"/>
    <xf numFmtId="164" fontId="10" fillId="0" borderId="7" xfId="4" applyNumberFormat="1" applyFont="1" applyBorder="1" applyAlignment="1">
      <alignment horizontal="center" vertical="center"/>
    </xf>
    <xf numFmtId="0" fontId="0" fillId="5" borderId="0" xfId="0" applyFill="1" applyAlignment="1">
      <alignment vertical="center"/>
    </xf>
    <xf numFmtId="0" fontId="0" fillId="5" borderId="0" xfId="0" applyFill="1" applyAlignment="1">
      <alignment horizontal="center" vertical="center"/>
    </xf>
    <xf numFmtId="0" fontId="0" fillId="0" borderId="0" xfId="0" applyAlignment="1">
      <alignment vertical="center"/>
    </xf>
    <xf numFmtId="0" fontId="19" fillId="0" borderId="0" xfId="0" applyFont="1" applyAlignment="1">
      <alignment wrapText="1"/>
    </xf>
    <xf numFmtId="0" fontId="19" fillId="0" borderId="0" xfId="0" applyFont="1"/>
    <xf numFmtId="0" fontId="20" fillId="0" borderId="0" xfId="0" applyFont="1" applyAlignment="1">
      <alignment wrapText="1"/>
    </xf>
    <xf numFmtId="0" fontId="20" fillId="0" borderId="0" xfId="0" applyFont="1"/>
    <xf numFmtId="0" fontId="11" fillId="0" borderId="0" xfId="0" applyFont="1" applyAlignment="1">
      <alignment vertical="center" wrapText="1"/>
    </xf>
    <xf numFmtId="0" fontId="21" fillId="0" borderId="0" xfId="0" applyFont="1"/>
    <xf numFmtId="0" fontId="6" fillId="5" borderId="0" xfId="0" applyFont="1" applyFill="1" applyAlignment="1">
      <alignment horizontal="left" vertical="center" wrapText="1"/>
    </xf>
    <xf numFmtId="0" fontId="6" fillId="5" borderId="0" xfId="0" applyFont="1" applyFill="1" applyAlignment="1">
      <alignment horizontal="center" vertical="center"/>
    </xf>
    <xf numFmtId="0" fontId="2"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0" fillId="5" borderId="4" xfId="0" applyFill="1" applyBorder="1" applyAlignment="1">
      <alignment vertical="center"/>
    </xf>
    <xf numFmtId="0" fontId="11" fillId="5" borderId="1" xfId="0" applyFont="1" applyFill="1" applyBorder="1" applyAlignment="1">
      <alignment horizontal="center" vertical="center"/>
    </xf>
    <xf numFmtId="164" fontId="11" fillId="5" borderId="5" xfId="0" applyNumberFormat="1" applyFont="1" applyFill="1" applyBorder="1" applyAlignment="1">
      <alignment horizontal="center" vertical="center"/>
    </xf>
    <xf numFmtId="0" fontId="11" fillId="0" borderId="1" xfId="0" applyFont="1" applyBorder="1" applyAlignment="1" applyProtection="1">
      <alignment vertical="center"/>
      <protection locked="0"/>
    </xf>
    <xf numFmtId="164" fontId="27" fillId="0" borderId="1" xfId="5" applyNumberFormat="1" applyFont="1" applyFill="1" applyBorder="1" applyAlignment="1" applyProtection="1">
      <alignment vertical="center"/>
    </xf>
    <xf numFmtId="44" fontId="27" fillId="0" borderId="1" xfId="5" applyFont="1" applyFill="1" applyBorder="1" applyAlignment="1" applyProtection="1">
      <alignment vertical="center"/>
      <protection locked="0"/>
    </xf>
    <xf numFmtId="0" fontId="11" fillId="10" borderId="1" xfId="0" applyFont="1" applyFill="1" applyBorder="1" applyAlignment="1" applyProtection="1">
      <alignment vertical="center"/>
      <protection locked="0"/>
    </xf>
    <xf numFmtId="0" fontId="11" fillId="0" borderId="1" xfId="0" applyFont="1" applyBorder="1" applyAlignment="1">
      <alignment vertical="center"/>
    </xf>
    <xf numFmtId="0" fontId="26" fillId="5" borderId="1" xfId="0" applyFont="1" applyFill="1" applyBorder="1" applyAlignment="1">
      <alignment horizontal="center" vertical="center"/>
    </xf>
    <xf numFmtId="0" fontId="26" fillId="0" borderId="1" xfId="0" applyFont="1" applyBorder="1" applyAlignment="1">
      <alignment vertical="center"/>
    </xf>
    <xf numFmtId="44" fontId="27" fillId="5" borderId="1" xfId="5" applyFont="1" applyFill="1" applyBorder="1" applyAlignment="1" applyProtection="1">
      <alignment vertical="center"/>
    </xf>
    <xf numFmtId="44" fontId="11" fillId="5" borderId="1" xfId="5" applyFont="1" applyFill="1" applyBorder="1" applyAlignment="1" applyProtection="1">
      <alignment vertical="center"/>
    </xf>
    <xf numFmtId="0" fontId="26" fillId="0" borderId="1" xfId="0" applyFont="1" applyBorder="1" applyAlignment="1">
      <alignment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26" fillId="0" borderId="1" xfId="0" applyFont="1" applyBorder="1" applyAlignment="1">
      <alignment horizontal="justify" vertical="center" wrapText="1"/>
    </xf>
    <xf numFmtId="2" fontId="26" fillId="5" borderId="1" xfId="0" applyNumberFormat="1" applyFont="1" applyFill="1" applyBorder="1" applyAlignment="1">
      <alignment horizontal="center" vertical="center"/>
    </xf>
    <xf numFmtId="0" fontId="28" fillId="0" borderId="1" xfId="0" applyFont="1" applyBorder="1" applyAlignment="1">
      <alignment horizontal="justify" vertical="center" wrapText="1"/>
    </xf>
    <xf numFmtId="2" fontId="28" fillId="5" borderId="1" xfId="0" applyNumberFormat="1" applyFont="1" applyFill="1" applyBorder="1" applyAlignment="1">
      <alignment horizontal="center" vertical="center"/>
    </xf>
    <xf numFmtId="44" fontId="28" fillId="5" borderId="1" xfId="5" applyFont="1" applyFill="1" applyBorder="1" applyAlignment="1" applyProtection="1">
      <alignment vertical="center"/>
    </xf>
    <xf numFmtId="0" fontId="26" fillId="5" borderId="1" xfId="0" applyFont="1" applyFill="1" applyBorder="1" applyAlignment="1">
      <alignment vertical="center"/>
    </xf>
    <xf numFmtId="2" fontId="11" fillId="5" borderId="1" xfId="0" applyNumberFormat="1" applyFont="1" applyFill="1" applyBorder="1" applyAlignment="1">
      <alignment horizontal="center" vertical="center"/>
    </xf>
    <xf numFmtId="0" fontId="26" fillId="5" borderId="0" xfId="0" applyFont="1" applyFill="1" applyAlignment="1">
      <alignment vertical="center"/>
    </xf>
    <xf numFmtId="0" fontId="28" fillId="5" borderId="0" xfId="0" applyFont="1" applyFill="1" applyAlignment="1">
      <alignment vertical="center"/>
    </xf>
    <xf numFmtId="44" fontId="26" fillId="0" borderId="1" xfId="5" applyFont="1" applyFill="1" applyBorder="1" applyAlignment="1" applyProtection="1">
      <alignment vertical="center"/>
      <protection locked="0"/>
    </xf>
    <xf numFmtId="8" fontId="26" fillId="0" borderId="1" xfId="5" applyNumberFormat="1" applyFont="1" applyFill="1" applyBorder="1" applyAlignment="1" applyProtection="1">
      <alignment vertical="center"/>
      <protection locked="0"/>
    </xf>
    <xf numFmtId="44" fontId="27" fillId="0" borderId="1" xfId="5" applyFont="1" applyFill="1" applyBorder="1" applyAlignment="1" applyProtection="1">
      <alignment vertical="center"/>
    </xf>
    <xf numFmtId="44" fontId="11" fillId="0" borderId="1" xfId="5" applyFont="1" applyFill="1" applyBorder="1" applyAlignment="1" applyProtection="1">
      <alignment vertical="center"/>
    </xf>
    <xf numFmtId="0" fontId="11" fillId="0" borderId="0" xfId="0" applyFont="1" applyAlignment="1" applyProtection="1">
      <alignment vertical="center"/>
      <protection locked="0"/>
    </xf>
    <xf numFmtId="167" fontId="11" fillId="0" borderId="0" xfId="0" applyNumberFormat="1" applyFont="1" applyAlignment="1">
      <alignment horizontal="center" vertical="center"/>
    </xf>
    <xf numFmtId="0" fontId="26" fillId="5" borderId="1" xfId="0" applyFont="1" applyFill="1" applyBorder="1" applyAlignment="1">
      <alignment horizontal="left" vertical="center"/>
    </xf>
    <xf numFmtId="167" fontId="11" fillId="0" borderId="1" xfId="0" applyNumberFormat="1" applyFont="1" applyBorder="1" applyAlignment="1">
      <alignment vertical="center"/>
    </xf>
    <xf numFmtId="0" fontId="11" fillId="0" borderId="0" xfId="0" applyFont="1" applyAlignment="1" applyProtection="1">
      <alignment horizontal="center" vertical="center"/>
      <protection locked="0"/>
    </xf>
    <xf numFmtId="4" fontId="27" fillId="0" borderId="1" xfId="5" applyNumberFormat="1" applyFont="1" applyFill="1" applyBorder="1" applyAlignment="1" applyProtection="1">
      <alignment vertical="center"/>
    </xf>
    <xf numFmtId="4" fontId="27" fillId="5" borderId="1" xfId="5" applyNumberFormat="1" applyFont="1" applyFill="1" applyBorder="1" applyAlignment="1" applyProtection="1">
      <alignment vertical="center"/>
    </xf>
    <xf numFmtId="2" fontId="26" fillId="5" borderId="1" xfId="6" applyNumberFormat="1" applyFont="1" applyFill="1" applyBorder="1" applyAlignment="1">
      <alignment vertical="center"/>
    </xf>
    <xf numFmtId="0" fontId="11" fillId="5" borderId="9" xfId="0" applyFont="1" applyFill="1" applyBorder="1" applyAlignment="1">
      <alignment horizontal="center" vertical="center"/>
    </xf>
    <xf numFmtId="0" fontId="11" fillId="0" borderId="8" xfId="0" applyFont="1" applyBorder="1" applyAlignment="1">
      <alignment vertical="center" wrapText="1"/>
    </xf>
    <xf numFmtId="0" fontId="26" fillId="5" borderId="9" xfId="0" applyFont="1" applyFill="1" applyBorder="1" applyAlignment="1">
      <alignment horizontal="center" vertical="center"/>
    </xf>
    <xf numFmtId="2" fontId="11" fillId="5" borderId="8" xfId="0" applyNumberFormat="1" applyFont="1" applyFill="1" applyBorder="1" applyAlignment="1">
      <alignment vertical="center"/>
    </xf>
    <xf numFmtId="0" fontId="26" fillId="5" borderId="11" xfId="0" applyFont="1" applyFill="1" applyBorder="1" applyAlignment="1">
      <alignment horizontal="center" vertical="center"/>
    </xf>
    <xf numFmtId="2" fontId="11" fillId="5" borderId="12" xfId="0" applyNumberFormat="1" applyFont="1" applyFill="1" applyBorder="1" applyAlignment="1">
      <alignment vertical="center"/>
    </xf>
    <xf numFmtId="0" fontId="11" fillId="5" borderId="1" xfId="0" applyFont="1" applyFill="1" applyBorder="1" applyAlignment="1">
      <alignment horizontal="left" vertical="center"/>
    </xf>
    <xf numFmtId="164" fontId="0" fillId="0" borderId="0" xfId="0" applyNumberFormat="1"/>
    <xf numFmtId="0" fontId="11" fillId="0" borderId="1" xfId="0" applyFont="1" applyBorder="1" applyAlignment="1">
      <alignment horizontal="center" vertical="center"/>
    </xf>
    <xf numFmtId="0" fontId="26" fillId="0" borderId="1" xfId="0" applyFont="1" applyBorder="1" applyAlignment="1">
      <alignment horizontal="center" vertical="center"/>
    </xf>
    <xf numFmtId="164" fontId="27" fillId="0" borderId="1" xfId="5" applyNumberFormat="1" applyFont="1" applyFill="1" applyBorder="1" applyAlignment="1" applyProtection="1">
      <alignment vertical="center"/>
      <protection locked="0"/>
    </xf>
    <xf numFmtId="44" fontId="31" fillId="0" borderId="0" xfId="0" applyNumberFormat="1" applyFont="1"/>
    <xf numFmtId="164" fontId="31" fillId="0" borderId="0" xfId="0" applyNumberFormat="1" applyFont="1"/>
    <xf numFmtId="44" fontId="27" fillId="7" borderId="1" xfId="5" applyFont="1" applyFill="1" applyBorder="1" applyAlignment="1" applyProtection="1">
      <alignment vertical="center"/>
      <protection locked="0"/>
    </xf>
    <xf numFmtId="164" fontId="11" fillId="0" borderId="1" xfId="5" applyNumberFormat="1" applyFont="1" applyFill="1" applyBorder="1" applyAlignment="1" applyProtection="1">
      <alignment vertical="center"/>
      <protection locked="0"/>
    </xf>
    <xf numFmtId="0" fontId="11" fillId="0" borderId="0" xfId="0" applyFont="1" applyAlignment="1">
      <alignment horizontal="justify" vertical="center" wrapText="1"/>
    </xf>
    <xf numFmtId="2" fontId="11" fillId="5" borderId="0" xfId="0" applyNumberFormat="1" applyFont="1" applyFill="1" applyAlignment="1">
      <alignment horizontal="center" vertical="center"/>
    </xf>
    <xf numFmtId="0" fontId="11" fillId="5" borderId="0" xfId="0" applyFont="1" applyFill="1" applyAlignment="1">
      <alignment vertical="center"/>
    </xf>
    <xf numFmtId="0" fontId="2" fillId="0" borderId="0" xfId="0" applyFont="1" applyAlignment="1">
      <alignment wrapText="1"/>
    </xf>
    <xf numFmtId="0" fontId="6" fillId="10" borderId="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2" fillId="8" borderId="1" xfId="0" applyFont="1" applyFill="1" applyBorder="1" applyAlignment="1">
      <alignment horizontal="center" vertical="center"/>
    </xf>
    <xf numFmtId="0" fontId="11" fillId="8" borderId="1" xfId="0" applyFont="1" applyFill="1" applyBorder="1" applyAlignment="1">
      <alignment horizontal="center" vertical="center"/>
    </xf>
    <xf numFmtId="0" fontId="0" fillId="5" borderId="1" xfId="0" applyFill="1" applyBorder="1" applyAlignment="1">
      <alignment horizontal="left" vertical="center"/>
    </xf>
    <xf numFmtId="164" fontId="11" fillId="0" borderId="1" xfId="5" applyNumberFormat="1" applyFont="1" applyFill="1" applyBorder="1" applyAlignment="1" applyProtection="1">
      <alignment vertical="center"/>
    </xf>
    <xf numFmtId="0" fontId="33" fillId="0" borderId="22" xfId="0" applyFont="1" applyBorder="1" applyAlignment="1">
      <alignment horizontal="center"/>
    </xf>
    <xf numFmtId="0" fontId="0" fillId="0" borderId="0" xfId="0" applyAlignment="1">
      <alignment horizontal="center" wrapText="1"/>
    </xf>
    <xf numFmtId="0" fontId="11" fillId="2"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0" fillId="0" borderId="0" xfId="0" applyAlignment="1">
      <alignment wrapText="1"/>
    </xf>
    <xf numFmtId="0" fontId="1" fillId="3" borderId="22"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2" xfId="1" applyFont="1" applyBorder="1" applyAlignment="1">
      <alignment horizontal="left" vertical="center" wrapText="1"/>
    </xf>
    <xf numFmtId="0" fontId="4" fillId="0" borderId="22" xfId="0" applyFont="1" applyBorder="1" applyAlignment="1">
      <alignment horizontal="center" vertical="center" wrapText="1"/>
    </xf>
    <xf numFmtId="164" fontId="26" fillId="0" borderId="1" xfId="5" applyNumberFormat="1" applyFont="1" applyFill="1" applyBorder="1" applyAlignment="1" applyProtection="1">
      <alignment vertical="center"/>
      <protection locked="0"/>
    </xf>
    <xf numFmtId="0" fontId="9" fillId="0" borderId="22" xfId="2" applyBorder="1"/>
    <xf numFmtId="0" fontId="11" fillId="3" borderId="22" xfId="2" applyFont="1" applyFill="1" applyBorder="1" applyAlignment="1">
      <alignment horizontal="justify" vertical="center" wrapText="1"/>
    </xf>
    <xf numFmtId="0" fontId="11" fillId="3" borderId="22" xfId="2" applyFont="1" applyFill="1" applyBorder="1" applyAlignment="1">
      <alignment horizontal="center" vertical="center" wrapText="1"/>
    </xf>
    <xf numFmtId="0" fontId="11" fillId="3" borderId="22" xfId="2" applyFont="1" applyFill="1" applyBorder="1" applyAlignment="1">
      <alignment horizontal="center" vertical="center"/>
    </xf>
    <xf numFmtId="0" fontId="11" fillId="3" borderId="22" xfId="2" applyFont="1" applyFill="1" applyBorder="1" applyAlignment="1">
      <alignment vertical="center"/>
    </xf>
    <xf numFmtId="0" fontId="3" fillId="0" borderId="22" xfId="2" applyFont="1" applyBorder="1" applyAlignment="1">
      <alignment horizontal="center" vertical="center" wrapText="1"/>
    </xf>
    <xf numFmtId="164" fontId="3" fillId="0" borderId="22" xfId="2" applyNumberFormat="1" applyFont="1" applyBorder="1" applyAlignment="1">
      <alignment horizontal="left" vertical="center" wrapText="1"/>
    </xf>
    <xf numFmtId="164" fontId="3" fillId="0" borderId="22" xfId="2" applyNumberFormat="1" applyFont="1" applyBorder="1" applyAlignment="1">
      <alignment horizontal="center" vertical="center" wrapText="1"/>
    </xf>
    <xf numFmtId="1" fontId="3" fillId="0" borderId="22" xfId="2" applyNumberFormat="1" applyFont="1" applyBorder="1" applyAlignment="1">
      <alignment horizontal="center" vertical="center" wrapText="1"/>
    </xf>
    <xf numFmtId="168" fontId="3" fillId="0" borderId="22" xfId="4" applyNumberFormat="1" applyFont="1" applyBorder="1" applyAlignment="1">
      <alignment horizontal="center" vertical="center"/>
    </xf>
    <xf numFmtId="164" fontId="3" fillId="0" borderId="22" xfId="4" applyNumberFormat="1" applyFont="1" applyBorder="1" applyAlignment="1">
      <alignment horizontal="center" vertical="center"/>
    </xf>
    <xf numFmtId="164" fontId="36" fillId="0" borderId="22" xfId="2" applyNumberFormat="1" applyFont="1" applyBorder="1"/>
    <xf numFmtId="164" fontId="11" fillId="0" borderId="22" xfId="3" applyNumberFormat="1" applyFont="1" applyBorder="1" applyAlignment="1">
      <alignment horizontal="right"/>
    </xf>
    <xf numFmtId="0" fontId="8" fillId="2" borderId="22" xfId="0" applyFont="1" applyFill="1" applyBorder="1" applyAlignment="1">
      <alignment vertical="center" wrapText="1"/>
    </xf>
    <xf numFmtId="0" fontId="38" fillId="2" borderId="22" xfId="0" applyFont="1" applyFill="1" applyBorder="1" applyAlignment="1">
      <alignment vertical="center" wrapText="1"/>
    </xf>
    <xf numFmtId="0" fontId="8" fillId="2" borderId="22" xfId="0" applyFont="1" applyFill="1" applyBorder="1" applyAlignment="1">
      <alignment horizontal="center" vertical="center" wrapText="1"/>
    </xf>
    <xf numFmtId="0" fontId="8" fillId="2" borderId="22" xfId="0" applyFont="1" applyFill="1" applyBorder="1" applyAlignment="1">
      <alignment horizontal="center" vertical="center"/>
    </xf>
    <xf numFmtId="166" fontId="3" fillId="0" borderId="22" xfId="4" applyFont="1" applyBorder="1" applyAlignment="1">
      <alignment horizontal="center" vertical="center"/>
    </xf>
    <xf numFmtId="0" fontId="6" fillId="0" borderId="22" xfId="0" applyFont="1" applyBorder="1" applyAlignment="1">
      <alignment horizontal="center" vertical="center" wrapText="1"/>
    </xf>
    <xf numFmtId="164" fontId="6" fillId="0" borderId="22" xfId="4" applyNumberFormat="1" applyFont="1" applyBorder="1" applyAlignment="1">
      <alignment horizontal="center" vertical="center"/>
    </xf>
    <xf numFmtId="0" fontId="9" fillId="0" borderId="4" xfId="2" applyBorder="1"/>
    <xf numFmtId="0" fontId="11" fillId="3" borderId="4" xfId="2" applyFont="1" applyFill="1" applyBorder="1" applyAlignment="1">
      <alignment horizontal="justify" vertical="center" wrapText="1"/>
    </xf>
    <xf numFmtId="0" fontId="11" fillId="3" borderId="5" xfId="2" applyFont="1" applyFill="1" applyBorder="1" applyAlignment="1">
      <alignment vertical="center"/>
    </xf>
    <xf numFmtId="0" fontId="3" fillId="0" borderId="4" xfId="2" applyFont="1" applyBorder="1" applyAlignment="1">
      <alignment horizontal="center" vertical="center" wrapText="1"/>
    </xf>
    <xf numFmtId="164" fontId="3" fillId="0" borderId="5" xfId="4" applyNumberFormat="1" applyFont="1" applyBorder="1" applyAlignment="1">
      <alignment horizontal="center" vertical="center"/>
    </xf>
    <xf numFmtId="164" fontId="11" fillId="0" borderId="5" xfId="3" applyNumberFormat="1" applyFont="1" applyBorder="1" applyAlignment="1">
      <alignment horizontal="right"/>
    </xf>
    <xf numFmtId="164" fontId="10" fillId="0" borderId="27" xfId="3" applyNumberFormat="1" applyFont="1" applyBorder="1"/>
    <xf numFmtId="0" fontId="10" fillId="0" borderId="0" xfId="2" applyFont="1" applyAlignment="1">
      <alignment horizontal="center" vertical="center" wrapText="1"/>
    </xf>
    <xf numFmtId="164" fontId="10" fillId="0" borderId="0" xfId="4" applyNumberFormat="1" applyFont="1" applyBorder="1" applyAlignment="1">
      <alignment horizontal="center" vertical="center"/>
    </xf>
    <xf numFmtId="0" fontId="33" fillId="0" borderId="1" xfId="0" applyFont="1" applyBorder="1" applyAlignment="1">
      <alignment horizontal="center"/>
    </xf>
    <xf numFmtId="164" fontId="0" fillId="5" borderId="1" xfId="0" applyNumberFormat="1" applyFill="1" applyBorder="1" applyAlignment="1">
      <alignment horizontal="center" vertical="center"/>
    </xf>
    <xf numFmtId="0" fontId="11" fillId="2" borderId="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6" fillId="0" borderId="4" xfId="0" applyFont="1" applyBorder="1" applyAlignment="1">
      <alignment horizontal="center" vertical="center" wrapText="1"/>
    </xf>
    <xf numFmtId="164" fontId="0" fillId="5" borderId="5" xfId="0" applyNumberFormat="1" applyFill="1" applyBorder="1" applyAlignment="1">
      <alignment vertical="center"/>
    </xf>
    <xf numFmtId="0" fontId="11" fillId="2" borderId="14" xfId="0" applyFont="1" applyFill="1" applyBorder="1" applyAlignment="1">
      <alignment horizontal="center" vertical="center" wrapText="1"/>
    </xf>
    <xf numFmtId="164" fontId="11" fillId="2" borderId="14" xfId="0" applyNumberFormat="1" applyFont="1" applyFill="1" applyBorder="1" applyAlignment="1">
      <alignment horizontal="center" vertical="center" wrapText="1"/>
    </xf>
    <xf numFmtId="164" fontId="11" fillId="2" borderId="7" xfId="0" applyNumberFormat="1" applyFont="1" applyFill="1" applyBorder="1" applyAlignment="1">
      <alignment horizontal="center" vertical="center" wrapText="1"/>
    </xf>
    <xf numFmtId="0" fontId="20" fillId="0" borderId="0" xfId="0" applyFont="1" applyAlignment="1">
      <alignment horizontal="center" wrapText="1"/>
    </xf>
    <xf numFmtId="0" fontId="20" fillId="0" borderId="0" xfId="0" applyFont="1" applyAlignment="1">
      <alignment horizontal="center"/>
    </xf>
    <xf numFmtId="0" fontId="11" fillId="0" borderId="0" xfId="0" applyFont="1" applyAlignment="1">
      <alignment horizontal="center" vertical="distributed" wrapText="1" shrinkToFit="1" readingOrder="1"/>
    </xf>
    <xf numFmtId="0" fontId="11" fillId="0" borderId="0" xfId="0" applyFont="1" applyAlignment="1">
      <alignment horizontal="center" vertical="center" wrapText="1"/>
    </xf>
    <xf numFmtId="0" fontId="2" fillId="0" borderId="0" xfId="0" applyFont="1" applyAlignment="1">
      <alignment horizontal="center" wrapText="1"/>
    </xf>
    <xf numFmtId="0" fontId="11" fillId="6" borderId="0" xfId="0" applyFont="1" applyFill="1" applyAlignment="1">
      <alignment horizontal="center"/>
    </xf>
    <xf numFmtId="0" fontId="2" fillId="0" borderId="0" xfId="0" applyFont="1" applyAlignment="1">
      <alignment horizontal="center"/>
    </xf>
    <xf numFmtId="0" fontId="8" fillId="0" borderId="0" xfId="0" applyFont="1" applyAlignment="1">
      <alignment horizontal="center" vertical="distributed" wrapText="1" shrinkToFit="1" readingOrder="1"/>
    </xf>
    <xf numFmtId="0" fontId="8" fillId="0" borderId="0" xfId="0" applyFont="1" applyAlignment="1">
      <alignment horizontal="center" vertical="center" wrapText="1"/>
    </xf>
    <xf numFmtId="0" fontId="6" fillId="10" borderId="13"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8" fillId="0" borderId="4" xfId="2" applyFont="1" applyBorder="1" applyAlignment="1">
      <alignment horizontal="center"/>
    </xf>
    <xf numFmtId="0" fontId="8" fillId="0" borderId="22" xfId="2" applyFont="1" applyBorder="1" applyAlignment="1">
      <alignment horizontal="center"/>
    </xf>
    <xf numFmtId="0" fontId="8" fillId="0" borderId="5" xfId="2" applyFont="1" applyBorder="1" applyAlignment="1">
      <alignment horizontal="center"/>
    </xf>
    <xf numFmtId="0" fontId="8" fillId="0" borderId="23" xfId="2" applyFont="1" applyBorder="1" applyAlignment="1">
      <alignment horizontal="center" wrapText="1"/>
    </xf>
    <xf numFmtId="0" fontId="8" fillId="0" borderId="24" xfId="2" applyFont="1" applyBorder="1" applyAlignment="1">
      <alignment horizontal="center" wrapText="1"/>
    </xf>
    <xf numFmtId="0" fontId="8" fillId="0" borderId="25" xfId="2" applyFont="1" applyBorder="1" applyAlignment="1">
      <alignment horizontal="center" wrapText="1"/>
    </xf>
    <xf numFmtId="0" fontId="35" fillId="0" borderId="2" xfId="2" applyFont="1" applyBorder="1" applyAlignment="1">
      <alignment horizontal="center"/>
    </xf>
    <xf numFmtId="0" fontId="35" fillId="0" borderId="13" xfId="2" applyFont="1" applyBorder="1" applyAlignment="1">
      <alignment horizontal="center"/>
    </xf>
    <xf numFmtId="0" fontId="35" fillId="0" borderId="3" xfId="2" applyFont="1" applyBorder="1" applyAlignment="1">
      <alignment horizontal="center"/>
    </xf>
    <xf numFmtId="0" fontId="12" fillId="0" borderId="31" xfId="0" applyFont="1" applyBorder="1" applyAlignment="1">
      <alignment horizontal="center" vertical="center" wrapText="1"/>
    </xf>
    <xf numFmtId="164" fontId="36" fillId="0" borderId="23" xfId="2" applyNumberFormat="1" applyFont="1" applyBorder="1" applyAlignment="1">
      <alignment horizontal="center"/>
    </xf>
    <xf numFmtId="164" fontId="36" fillId="0" borderId="24" xfId="2" applyNumberFormat="1" applyFont="1" applyBorder="1" applyAlignment="1">
      <alignment horizontal="center"/>
    </xf>
    <xf numFmtId="164" fontId="36" fillId="0" borderId="26" xfId="2" applyNumberFormat="1" applyFont="1" applyBorder="1" applyAlignment="1">
      <alignment horizontal="center"/>
    </xf>
    <xf numFmtId="164" fontId="10" fillId="0" borderId="23" xfId="2" applyNumberFormat="1" applyFont="1" applyBorder="1" applyAlignment="1">
      <alignment horizontal="center" wrapText="1"/>
    </xf>
    <xf numFmtId="164" fontId="10" fillId="0" borderId="24" xfId="2" applyNumberFormat="1" applyFont="1" applyBorder="1" applyAlignment="1">
      <alignment horizontal="center" wrapText="1"/>
    </xf>
    <xf numFmtId="164" fontId="10" fillId="0" borderId="26" xfId="2" applyNumberFormat="1" applyFont="1" applyBorder="1" applyAlignment="1">
      <alignment horizontal="center" wrapText="1"/>
    </xf>
    <xf numFmtId="0" fontId="10" fillId="0" borderId="28" xfId="2" applyFont="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37" fillId="0" borderId="22" xfId="0" applyFont="1" applyBorder="1" applyAlignment="1">
      <alignment horizontal="center"/>
    </xf>
    <xf numFmtId="0" fontId="3" fillId="0" borderId="22" xfId="0" applyFont="1" applyBorder="1" applyAlignment="1">
      <alignment horizontal="center" vertical="center" wrapText="1"/>
    </xf>
    <xf numFmtId="0" fontId="4" fillId="0" borderId="22" xfId="0" applyFont="1" applyBorder="1" applyAlignment="1">
      <alignment horizontal="center" vertical="center" wrapText="1"/>
    </xf>
    <xf numFmtId="164" fontId="36" fillId="0" borderId="22" xfId="2" applyNumberFormat="1" applyFont="1" applyBorder="1" applyAlignment="1">
      <alignment horizontal="center"/>
    </xf>
    <xf numFmtId="0" fontId="34" fillId="0" borderId="22" xfId="0" applyFont="1" applyBorder="1" applyAlignment="1">
      <alignment horizontal="center" vertical="center" wrapText="1"/>
    </xf>
    <xf numFmtId="0" fontId="19" fillId="0" borderId="0" xfId="0" applyFont="1" applyAlignment="1">
      <alignment horizontal="center"/>
    </xf>
    <xf numFmtId="0" fontId="35" fillId="0" borderId="22" xfId="2" applyFont="1" applyBorder="1" applyAlignment="1">
      <alignment horizontal="center"/>
    </xf>
    <xf numFmtId="0" fontId="8" fillId="0" borderId="22" xfId="2" applyFont="1" applyBorder="1" applyAlignment="1">
      <alignment horizontal="center" wrapText="1"/>
    </xf>
    <xf numFmtId="0" fontId="19" fillId="0" borderId="0" xfId="0" applyFont="1" applyAlignment="1">
      <alignment horizontal="center" wrapText="1"/>
    </xf>
    <xf numFmtId="0" fontId="2" fillId="8" borderId="2" xfId="0" applyFont="1" applyFill="1" applyBorder="1" applyAlignment="1">
      <alignment horizontal="left" vertical="center" wrapText="1"/>
    </xf>
    <xf numFmtId="0" fontId="2" fillId="8" borderId="13" xfId="0" applyFont="1" applyFill="1" applyBorder="1" applyAlignment="1">
      <alignment horizontal="left" vertical="center" wrapText="1"/>
    </xf>
    <xf numFmtId="0" fontId="11" fillId="8" borderId="13" xfId="0" applyFont="1" applyFill="1" applyBorder="1" applyAlignment="1">
      <alignment horizontal="left" vertical="center" wrapText="1"/>
    </xf>
    <xf numFmtId="0" fontId="0" fillId="5" borderId="6" xfId="0" applyFill="1" applyBorder="1" applyAlignment="1">
      <alignment horizontal="center" vertical="center"/>
    </xf>
    <xf numFmtId="0" fontId="0" fillId="5" borderId="14" xfId="0" applyFill="1" applyBorder="1" applyAlignment="1">
      <alignment horizontal="center" vertical="center"/>
    </xf>
    <xf numFmtId="0" fontId="11" fillId="5" borderId="14" xfId="0" applyFont="1" applyFill="1" applyBorder="1" applyAlignment="1">
      <alignment horizontal="center" vertical="center"/>
    </xf>
    <xf numFmtId="0" fontId="0" fillId="8" borderId="2" xfId="0" applyFill="1" applyBorder="1" applyAlignment="1">
      <alignment horizontal="left" vertical="center"/>
    </xf>
    <xf numFmtId="0" fontId="0" fillId="8" borderId="13" xfId="0" applyFill="1" applyBorder="1" applyAlignment="1">
      <alignment horizontal="left" vertical="center"/>
    </xf>
    <xf numFmtId="0" fontId="24" fillId="9" borderId="4"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10" fillId="0" borderId="0" xfId="0" applyFont="1" applyAlignment="1">
      <alignment horizontal="center" vertical="distributed" wrapText="1" shrinkToFit="1" readingOrder="1"/>
    </xf>
    <xf numFmtId="0" fontId="11" fillId="5" borderId="0" xfId="0" applyFont="1" applyFill="1" applyAlignment="1">
      <alignment horizontal="center" vertical="center" wrapText="1"/>
    </xf>
    <xf numFmtId="0" fontId="24" fillId="9" borderId="6" xfId="0" applyFont="1" applyFill="1" applyBorder="1" applyAlignment="1">
      <alignment horizontal="left" vertical="center" wrapText="1"/>
    </xf>
    <xf numFmtId="0" fontId="24" fillId="9" borderId="14" xfId="0" applyFont="1" applyFill="1" applyBorder="1" applyAlignment="1">
      <alignment horizontal="left" vertical="center" wrapText="1"/>
    </xf>
    <xf numFmtId="0" fontId="6" fillId="5" borderId="1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3" xfId="0" applyFont="1" applyFill="1" applyBorder="1" applyAlignment="1">
      <alignment horizontal="center" vertical="center"/>
    </xf>
    <xf numFmtId="0" fontId="11" fillId="10" borderId="1" xfId="0" applyFont="1" applyFill="1" applyBorder="1" applyAlignment="1" applyProtection="1">
      <alignment horizontal="center" vertical="center"/>
      <protection locked="0"/>
    </xf>
    <xf numFmtId="0" fontId="11" fillId="0" borderId="1" xfId="0" applyFont="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25" fillId="9" borderId="4" xfId="0" applyFont="1" applyFill="1" applyBorder="1" applyAlignment="1">
      <alignment horizontal="left" vertical="center" wrapText="1"/>
    </xf>
    <xf numFmtId="0" fontId="25" fillId="9" borderId="1" xfId="0" applyFont="1" applyFill="1" applyBorder="1" applyAlignment="1">
      <alignment horizontal="left" vertical="center" wrapText="1"/>
    </xf>
    <xf numFmtId="0" fontId="0" fillId="0" borderId="0" xfId="0" applyAlignment="1" applyProtection="1">
      <alignment horizontal="center" vertical="center"/>
      <protection locked="0"/>
    </xf>
    <xf numFmtId="0" fontId="11" fillId="10" borderId="1" xfId="0" applyFont="1" applyFill="1" applyBorder="1" applyAlignment="1" applyProtection="1">
      <alignment horizontal="left" vertical="center"/>
      <protection locked="0"/>
    </xf>
    <xf numFmtId="0" fontId="11" fillId="0" borderId="1" xfId="0" applyFont="1" applyBorder="1" applyAlignment="1">
      <alignment horizontal="left" vertical="center"/>
    </xf>
    <xf numFmtId="0" fontId="11" fillId="10" borderId="1" xfId="0" applyFont="1" applyFill="1" applyBorder="1" applyAlignment="1" applyProtection="1">
      <alignment horizontal="left" vertical="center" wrapText="1"/>
      <protection locked="0"/>
    </xf>
    <xf numFmtId="0" fontId="29" fillId="8" borderId="1" xfId="0" applyFont="1" applyFill="1" applyBorder="1" applyAlignment="1">
      <alignment horizontal="left" vertical="center"/>
    </xf>
    <xf numFmtId="0" fontId="26" fillId="0" borderId="1" xfId="0" applyFont="1" applyBorder="1" applyAlignment="1">
      <alignment horizontal="left" vertical="center" wrapText="1"/>
    </xf>
    <xf numFmtId="0" fontId="26" fillId="4" borderId="1" xfId="0" applyFont="1" applyFill="1" applyBorder="1" applyAlignment="1">
      <alignment horizontal="left" vertical="center" wrapText="1"/>
    </xf>
    <xf numFmtId="0" fontId="26" fillId="0" borderId="1" xfId="0" applyFont="1" applyBorder="1" applyAlignment="1" applyProtection="1">
      <alignment horizontal="left" vertical="center" wrapText="1"/>
      <protection locked="0"/>
    </xf>
    <xf numFmtId="0" fontId="26" fillId="0" borderId="32"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11" fillId="0" borderId="1" xfId="0" applyFont="1" applyBorder="1" applyAlignment="1">
      <alignment horizontal="left" vertical="center" wrapText="1"/>
    </xf>
    <xf numFmtId="0" fontId="26" fillId="0" borderId="1" xfId="6" applyFont="1" applyBorder="1" applyAlignment="1">
      <alignment horizontal="left" vertical="center" wrapText="1"/>
    </xf>
    <xf numFmtId="0" fontId="11" fillId="0" borderId="10" xfId="0" applyFont="1" applyBorder="1" applyAlignment="1">
      <alignment horizontal="left" vertical="center" wrapText="1"/>
    </xf>
    <xf numFmtId="0" fontId="11" fillId="0" borderId="18" xfId="0" applyFont="1" applyBorder="1" applyAlignment="1">
      <alignment horizontal="left" vertical="center" wrapText="1"/>
    </xf>
    <xf numFmtId="0" fontId="26" fillId="5" borderId="10" xfId="0" applyFont="1" applyFill="1" applyBorder="1" applyAlignment="1">
      <alignment horizontal="left" vertical="center"/>
    </xf>
    <xf numFmtId="0" fontId="26" fillId="5" borderId="18" xfId="0" applyFont="1" applyFill="1" applyBorder="1" applyAlignment="1">
      <alignment horizontal="left" vertical="center"/>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10" borderId="15" xfId="0" applyFont="1" applyFill="1" applyBorder="1" applyAlignment="1" applyProtection="1">
      <alignment horizontal="left" vertical="center"/>
      <protection locked="0"/>
    </xf>
    <xf numFmtId="0" fontId="11" fillId="10" borderId="16" xfId="0" applyFont="1" applyFill="1" applyBorder="1" applyAlignment="1" applyProtection="1">
      <alignment horizontal="left" vertical="center"/>
      <protection locked="0"/>
    </xf>
    <xf numFmtId="0" fontId="11" fillId="10" borderId="17" xfId="0" applyFont="1" applyFill="1" applyBorder="1" applyAlignment="1" applyProtection="1">
      <alignment horizontal="left" vertical="center"/>
      <protection locked="0"/>
    </xf>
    <xf numFmtId="0" fontId="2" fillId="8" borderId="1" xfId="0" applyFont="1" applyFill="1" applyBorder="1" applyAlignment="1">
      <alignment horizontal="center" vertical="center"/>
    </xf>
    <xf numFmtId="0" fontId="11" fillId="6" borderId="21" xfId="0" applyFont="1" applyFill="1" applyBorder="1" applyAlignment="1">
      <alignment horizontal="center" vertical="center"/>
    </xf>
    <xf numFmtId="0" fontId="11" fillId="8" borderId="1" xfId="0" applyFont="1" applyFill="1" applyBorder="1" applyAlignment="1">
      <alignment horizontal="center" vertical="center"/>
    </xf>
    <xf numFmtId="0" fontId="0" fillId="5" borderId="31" xfId="0" applyFill="1" applyBorder="1" applyAlignment="1">
      <alignment horizontal="center" vertical="center" wrapText="1"/>
    </xf>
    <xf numFmtId="0" fontId="13" fillId="0" borderId="0" xfId="0" applyFont="1" applyAlignment="1">
      <alignment horizontal="center"/>
    </xf>
    <xf numFmtId="0" fontId="11" fillId="2" borderId="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7" fillId="6" borderId="34" xfId="0" applyFont="1" applyFill="1" applyBorder="1" applyAlignment="1">
      <alignment horizontal="center"/>
    </xf>
    <xf numFmtId="0" fontId="17" fillId="6" borderId="0" xfId="0" applyFont="1" applyFill="1" applyAlignment="1">
      <alignment horizontal="center"/>
    </xf>
    <xf numFmtId="0" fontId="16" fillId="0" borderId="0" xfId="0" applyFont="1" applyAlignment="1">
      <alignment horizontal="center"/>
    </xf>
    <xf numFmtId="0" fontId="16" fillId="0" borderId="0" xfId="0" applyFont="1" applyAlignment="1">
      <alignment horizontal="center" vertical="distributed" wrapText="1" shrinkToFit="1" readingOrder="1"/>
    </xf>
    <xf numFmtId="0" fontId="18" fillId="0" borderId="0" xfId="0" applyFont="1" applyAlignment="1">
      <alignment horizontal="center"/>
    </xf>
    <xf numFmtId="0" fontId="14" fillId="0" borderId="0" xfId="0" applyFont="1" applyAlignment="1">
      <alignment horizontal="center"/>
    </xf>
  </cellXfs>
  <cellStyles count="10">
    <cellStyle name="Moeda 2" xfId="4" xr:uid="{E0342717-B4A8-4812-AFDE-B336DD49F1AF}"/>
    <cellStyle name="Moeda 2 2" xfId="5" xr:uid="{243F8B51-E6FD-4995-8988-1B6D186FABA5}"/>
    <cellStyle name="Moeda 3" xfId="3" xr:uid="{66B5D90A-CC2A-4794-9E90-7AE27FECD7D4}"/>
    <cellStyle name="Moeda 4" xfId="7" xr:uid="{7D0B04D5-B14F-4726-A851-E0326A57179E}"/>
    <cellStyle name="Normal" xfId="0" builtinId="0"/>
    <cellStyle name="Normal 2" xfId="1" xr:uid="{FE3AB13D-D540-4C2F-84DB-77D4A96BB351}"/>
    <cellStyle name="Normal 2 2" xfId="6" xr:uid="{50231120-BAAA-465D-BF44-7DB46DE11553}"/>
    <cellStyle name="Normal 3" xfId="2" xr:uid="{A84981C7-5955-4EF8-859B-62E0448E1066}"/>
    <cellStyle name="Normal 4" xfId="8" xr:uid="{0B5D1634-8325-4C9C-964E-329C2E185F34}"/>
    <cellStyle name="Normal 5" xfId="9" xr:uid="{8AE98E50-369A-466C-BC84-DEDF1F78C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Anexo III-C Materiais'!A1"/><Relationship Id="rId7" Type="http://schemas.openxmlformats.org/officeDocument/2006/relationships/hyperlink" Target="#'An IV A Custo '!A1"/><Relationship Id="rId2" Type="http://schemas.openxmlformats.org/officeDocument/2006/relationships/hyperlink" Target="#'Anexo III-B Uniformes'!A1"/><Relationship Id="rId1" Type="http://schemas.openxmlformats.org/officeDocument/2006/relationships/hyperlink" Target="#'Anexo III-A Equip.'!A1"/><Relationship Id="rId6" Type="http://schemas.openxmlformats.org/officeDocument/2006/relationships/hyperlink" Target="#'Anexo II-B Endere&#231;o'!A1"/><Relationship Id="rId5" Type="http://schemas.openxmlformats.org/officeDocument/2006/relationships/hyperlink" Target="#'Anexo II-A Dist. Postos'!A1"/><Relationship Id="rId4" Type="http://schemas.openxmlformats.org/officeDocument/2006/relationships/hyperlink" Target="#'Anexo IV B - Custo Total MDO'!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123825</xdr:colOff>
      <xdr:row>5</xdr:row>
      <xdr:rowOff>133350</xdr:rowOff>
    </xdr:from>
    <xdr:to>
      <xdr:col>9</xdr:col>
      <xdr:colOff>47625</xdr:colOff>
      <xdr:row>9</xdr:row>
      <xdr:rowOff>180975</xdr:rowOff>
    </xdr:to>
    <xdr:sp macro="" textlink="">
      <xdr:nvSpPr>
        <xdr:cNvPr id="2" name="Retângulo de cantos arredondados 3">
          <a:hlinkClick xmlns:r="http://schemas.openxmlformats.org/officeDocument/2006/relationships" r:id="rId1"/>
          <a:extLst>
            <a:ext uri="{FF2B5EF4-FFF2-40B4-BE49-F238E27FC236}">
              <a16:creationId xmlns:a16="http://schemas.microsoft.com/office/drawing/2014/main" id="{D7208AEB-7384-4833-9661-8A1A11723AB4}"/>
            </a:ext>
          </a:extLst>
        </xdr:cNvPr>
        <xdr:cNvSpPr/>
      </xdr:nvSpPr>
      <xdr:spPr>
        <a:xfrm>
          <a:off x="5381625" y="1562100"/>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 A - Relação dos Equipamentos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85725</xdr:colOff>
      <xdr:row>11</xdr:row>
      <xdr:rowOff>142875</xdr:rowOff>
    </xdr:from>
    <xdr:to>
      <xdr:col>2</xdr:col>
      <xdr:colOff>440055</xdr:colOff>
      <xdr:row>15</xdr:row>
      <xdr:rowOff>180975</xdr:rowOff>
    </xdr:to>
    <xdr:sp macro="" textlink="">
      <xdr:nvSpPr>
        <xdr:cNvPr id="4" name="Retângulo de cantos arredondados 3">
          <a:hlinkClick xmlns:r="http://schemas.openxmlformats.org/officeDocument/2006/relationships" r:id="rId2"/>
          <a:extLst>
            <a:ext uri="{FF2B5EF4-FFF2-40B4-BE49-F238E27FC236}">
              <a16:creationId xmlns:a16="http://schemas.microsoft.com/office/drawing/2014/main" id="{7A4D9B04-491D-4A73-9350-890D95024C07}"/>
            </a:ext>
          </a:extLst>
        </xdr:cNvPr>
        <xdr:cNvSpPr/>
      </xdr:nvSpPr>
      <xdr:spPr>
        <a:xfrm>
          <a:off x="85725" y="2705100"/>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 B - Relação </a:t>
          </a:r>
          <a:r>
            <a:rPr lang="pt-PT" sz="1100" b="1" baseline="0">
              <a:solidFill>
                <a:schemeClr val="lt1"/>
              </a:solidFill>
              <a:effectLst/>
              <a:latin typeface="+mn-lt"/>
              <a:ea typeface="+mn-ea"/>
              <a:cs typeface="+mn-cs"/>
            </a:rPr>
            <a:t>dos Uniformes, EPIS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695325</xdr:colOff>
      <xdr:row>11</xdr:row>
      <xdr:rowOff>171450</xdr:rowOff>
    </xdr:from>
    <xdr:to>
      <xdr:col>4</xdr:col>
      <xdr:colOff>649605</xdr:colOff>
      <xdr:row>16</xdr:row>
      <xdr:rowOff>19050</xdr:rowOff>
    </xdr:to>
    <xdr:sp macro="" textlink="">
      <xdr:nvSpPr>
        <xdr:cNvPr id="7" name="Retângulo de cantos arredondados 3">
          <a:hlinkClick xmlns:r="http://schemas.openxmlformats.org/officeDocument/2006/relationships" r:id="rId3"/>
          <a:extLst>
            <a:ext uri="{FF2B5EF4-FFF2-40B4-BE49-F238E27FC236}">
              <a16:creationId xmlns:a16="http://schemas.microsoft.com/office/drawing/2014/main" id="{EC0AE99D-2EAF-42F4-8191-C6A5EF5BCED5}"/>
            </a:ext>
          </a:extLst>
        </xdr:cNvPr>
        <xdr:cNvSpPr/>
      </xdr:nvSpPr>
      <xdr:spPr>
        <a:xfrm>
          <a:off x="2714625" y="2733675"/>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 C - Relação de Materiais</a:t>
          </a:r>
          <a:r>
            <a:rPr lang="pt-PT" sz="1100" b="1" baseline="0">
              <a:solidFill>
                <a:schemeClr val="lt1"/>
              </a:solidFill>
              <a:effectLst/>
              <a:latin typeface="+mn-lt"/>
              <a:ea typeface="+mn-ea"/>
              <a:cs typeface="+mn-cs"/>
            </a:rPr>
            <a:t>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76200</xdr:colOff>
      <xdr:row>17</xdr:row>
      <xdr:rowOff>74295</xdr:rowOff>
    </xdr:from>
    <xdr:to>
      <xdr:col>2</xdr:col>
      <xdr:colOff>438150</xdr:colOff>
      <xdr:row>21</xdr:row>
      <xdr:rowOff>121920</xdr:rowOff>
    </xdr:to>
    <xdr:sp macro="" textlink="">
      <xdr:nvSpPr>
        <xdr:cNvPr id="8" name="Retângulo de cantos arredondados 3">
          <a:hlinkClick xmlns:r="http://schemas.openxmlformats.org/officeDocument/2006/relationships" r:id="rId4"/>
          <a:extLst>
            <a:ext uri="{FF2B5EF4-FFF2-40B4-BE49-F238E27FC236}">
              <a16:creationId xmlns:a16="http://schemas.microsoft.com/office/drawing/2014/main" id="{EEC3BC82-5D8B-48A6-A37A-89C5627D368B}"/>
            </a:ext>
          </a:extLst>
        </xdr:cNvPr>
        <xdr:cNvSpPr/>
      </xdr:nvSpPr>
      <xdr:spPr>
        <a:xfrm>
          <a:off x="76200" y="3789045"/>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B - Composição custos totais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57150</xdr:colOff>
      <xdr:row>5</xdr:row>
      <xdr:rowOff>152400</xdr:rowOff>
    </xdr:from>
    <xdr:to>
      <xdr:col>2</xdr:col>
      <xdr:colOff>428625</xdr:colOff>
      <xdr:row>10</xdr:row>
      <xdr:rowOff>9525</xdr:rowOff>
    </xdr:to>
    <xdr:sp macro="" textlink="">
      <xdr:nvSpPr>
        <xdr:cNvPr id="10" name="Retângulo de cantos arredondados 3">
          <a:hlinkClick xmlns:r="http://schemas.openxmlformats.org/officeDocument/2006/relationships" r:id="rId5"/>
          <a:extLst>
            <a:ext uri="{FF2B5EF4-FFF2-40B4-BE49-F238E27FC236}">
              <a16:creationId xmlns:a16="http://schemas.microsoft.com/office/drawing/2014/main" id="{B8C52A23-1512-4ECF-A295-A2EDF0524DC4}"/>
            </a:ext>
          </a:extLst>
        </xdr:cNvPr>
        <xdr:cNvSpPr/>
      </xdr:nvSpPr>
      <xdr:spPr>
        <a:xfrm>
          <a:off x="57150" y="1581150"/>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A - Distribuição dos Postos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704850</xdr:colOff>
      <xdr:row>5</xdr:row>
      <xdr:rowOff>152400</xdr:rowOff>
    </xdr:from>
    <xdr:to>
      <xdr:col>4</xdr:col>
      <xdr:colOff>676275</xdr:colOff>
      <xdr:row>10</xdr:row>
      <xdr:rowOff>9525</xdr:rowOff>
    </xdr:to>
    <xdr:sp macro="" textlink="">
      <xdr:nvSpPr>
        <xdr:cNvPr id="11" name="Retângulo de cantos arredondados 3">
          <a:hlinkClick xmlns:r="http://schemas.openxmlformats.org/officeDocument/2006/relationships" r:id="rId6"/>
          <a:extLst>
            <a:ext uri="{FF2B5EF4-FFF2-40B4-BE49-F238E27FC236}">
              <a16:creationId xmlns:a16="http://schemas.microsoft.com/office/drawing/2014/main" id="{186171C6-C955-4BE6-9231-6B9E42F90A1F}"/>
            </a:ext>
          </a:extLst>
        </xdr:cNvPr>
        <xdr:cNvSpPr/>
      </xdr:nvSpPr>
      <xdr:spPr>
        <a:xfrm>
          <a:off x="2724150" y="1581150"/>
          <a:ext cx="2390775" cy="809625"/>
        </a:xfrm>
        <a:prstGeom prst="roundRect">
          <a:avLst>
            <a:gd name="adj" fmla="val 13138"/>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B - Endereço das Unidades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190500</xdr:colOff>
      <xdr:row>11</xdr:row>
      <xdr:rowOff>180975</xdr:rowOff>
    </xdr:from>
    <xdr:to>
      <xdr:col>9</xdr:col>
      <xdr:colOff>97155</xdr:colOff>
      <xdr:row>16</xdr:row>
      <xdr:rowOff>28575</xdr:rowOff>
    </xdr:to>
    <xdr:sp macro="" textlink="">
      <xdr:nvSpPr>
        <xdr:cNvPr id="9" name="Retângulo de cantos arredondados 3">
          <a:hlinkClick xmlns:r="http://schemas.openxmlformats.org/officeDocument/2006/relationships" r:id="rId7"/>
          <a:extLst>
            <a:ext uri="{FF2B5EF4-FFF2-40B4-BE49-F238E27FC236}">
              <a16:creationId xmlns:a16="http://schemas.microsoft.com/office/drawing/2014/main" id="{F8D854FD-BCA8-47E0-8FF5-21E08A1B4BC5}"/>
            </a:ext>
          </a:extLst>
        </xdr:cNvPr>
        <xdr:cNvSpPr/>
      </xdr:nvSpPr>
      <xdr:spPr>
        <a:xfrm>
          <a:off x="5448300" y="2743200"/>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A - Custo Postos </a:t>
          </a:r>
          <a:r>
            <a:rPr lang="pt-PT" sz="1100" b="1" baseline="0">
              <a:solidFill>
                <a:schemeClr val="lt1"/>
              </a:solidFill>
              <a:effectLst/>
              <a:latin typeface="+mn-lt"/>
              <a:ea typeface="+mn-ea"/>
              <a:cs typeface="+mn-cs"/>
            </a:rPr>
            <a:t> (preenchimento licitante)</a:t>
          </a:r>
          <a:endParaRPr lang="pt-PT" sz="1200" b="1">
            <a:latin typeface="Calibri" panose="020F0502020204030204" pitchFamily="34" charset="0"/>
            <a:cs typeface="Arial" panose="020B0604020202020204" pitchFamily="7"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295275</xdr:colOff>
      <xdr:row>3</xdr:row>
      <xdr:rowOff>20615</xdr:rowOff>
    </xdr:to>
    <xdr:pic>
      <xdr:nvPicPr>
        <xdr:cNvPr id="2" name="Imagem 1">
          <a:hlinkClick xmlns:r="http://schemas.openxmlformats.org/officeDocument/2006/relationships" r:id="rId1"/>
          <a:extLst>
            <a:ext uri="{FF2B5EF4-FFF2-40B4-BE49-F238E27FC236}">
              <a16:creationId xmlns:a16="http://schemas.microsoft.com/office/drawing/2014/main" id="{CBFE2779-63B4-43CD-A66D-E71904098A8A}"/>
            </a:ext>
          </a:extLst>
        </xdr:cNvPr>
        <xdr:cNvPicPr>
          <a:picLocks noChangeAspect="1"/>
        </xdr:cNvPicPr>
      </xdr:nvPicPr>
      <xdr:blipFill>
        <a:blip xmlns:r="http://schemas.openxmlformats.org/officeDocument/2006/relationships" r:embed="rId2"/>
        <a:stretch>
          <a:fillRect/>
        </a:stretch>
      </xdr:blipFill>
      <xdr:spPr>
        <a:xfrm>
          <a:off x="4495800" y="0"/>
          <a:ext cx="904875" cy="592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1533525</xdr:colOff>
      <xdr:row>0</xdr:row>
      <xdr:rowOff>0</xdr:rowOff>
    </xdr:from>
    <xdr:to>
      <xdr:col>3</xdr:col>
      <xdr:colOff>2217666</xdr:colOff>
      <xdr:row>2</xdr:row>
      <xdr:rowOff>66675</xdr:rowOff>
    </xdr:to>
    <xdr:pic>
      <xdr:nvPicPr>
        <xdr:cNvPr id="2" name="Imagem 1">
          <a:hlinkClick xmlns:r="http://schemas.openxmlformats.org/officeDocument/2006/relationships" r:id="rId1"/>
          <a:extLst>
            <a:ext uri="{FF2B5EF4-FFF2-40B4-BE49-F238E27FC236}">
              <a16:creationId xmlns:a16="http://schemas.microsoft.com/office/drawing/2014/main" id="{E6CF7EB9-08F2-4048-B6D9-CDD45B92131D}"/>
            </a:ext>
          </a:extLst>
        </xdr:cNvPr>
        <xdr:cNvPicPr>
          <a:picLocks noChangeAspect="1"/>
        </xdr:cNvPicPr>
      </xdr:nvPicPr>
      <xdr:blipFill>
        <a:blip xmlns:r="http://schemas.openxmlformats.org/officeDocument/2006/relationships" r:embed="rId2"/>
        <a:stretch>
          <a:fillRect/>
        </a:stretch>
      </xdr:blipFill>
      <xdr:spPr>
        <a:xfrm>
          <a:off x="3276600" y="0"/>
          <a:ext cx="684141" cy="447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466726</xdr:colOff>
      <xdr:row>0</xdr:row>
      <xdr:rowOff>0</xdr:rowOff>
    </xdr:from>
    <xdr:to>
      <xdr:col>5</xdr:col>
      <xdr:colOff>274323</xdr:colOff>
      <xdr:row>2</xdr:row>
      <xdr:rowOff>123825</xdr:rowOff>
    </xdr:to>
    <xdr:pic>
      <xdr:nvPicPr>
        <xdr:cNvPr id="2" name="Imagem 1">
          <a:hlinkClick xmlns:r="http://schemas.openxmlformats.org/officeDocument/2006/relationships" r:id="rId1"/>
          <a:extLst>
            <a:ext uri="{FF2B5EF4-FFF2-40B4-BE49-F238E27FC236}">
              <a16:creationId xmlns:a16="http://schemas.microsoft.com/office/drawing/2014/main" id="{9904BF73-E443-44F4-A7DB-DD9AD019C078}"/>
            </a:ext>
          </a:extLst>
        </xdr:cNvPr>
        <xdr:cNvPicPr>
          <a:picLocks noChangeAspect="1"/>
        </xdr:cNvPicPr>
      </xdr:nvPicPr>
      <xdr:blipFill>
        <a:blip xmlns:r="http://schemas.openxmlformats.org/officeDocument/2006/relationships" r:embed="rId2"/>
        <a:stretch>
          <a:fillRect/>
        </a:stretch>
      </xdr:blipFill>
      <xdr:spPr>
        <a:xfrm>
          <a:off x="4267201" y="0"/>
          <a:ext cx="750572"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496093</xdr:colOff>
      <xdr:row>0</xdr:row>
      <xdr:rowOff>0</xdr:rowOff>
    </xdr:from>
    <xdr:to>
      <xdr:col>4</xdr:col>
      <xdr:colOff>764260</xdr:colOff>
      <xdr:row>3</xdr:row>
      <xdr:rowOff>23811</xdr:rowOff>
    </xdr:to>
    <xdr:pic>
      <xdr:nvPicPr>
        <xdr:cNvPr id="2" name="Imagem 1">
          <a:hlinkClick xmlns:r="http://schemas.openxmlformats.org/officeDocument/2006/relationships" r:id="rId1"/>
          <a:extLst>
            <a:ext uri="{FF2B5EF4-FFF2-40B4-BE49-F238E27FC236}">
              <a16:creationId xmlns:a16="http://schemas.microsoft.com/office/drawing/2014/main" id="{2B1A1F3C-6006-47AC-B64B-0BDE16F03A95}"/>
            </a:ext>
          </a:extLst>
        </xdr:cNvPr>
        <xdr:cNvPicPr>
          <a:picLocks noChangeAspect="1"/>
        </xdr:cNvPicPr>
      </xdr:nvPicPr>
      <xdr:blipFill>
        <a:blip xmlns:r="http://schemas.openxmlformats.org/officeDocument/2006/relationships" r:embed="rId2"/>
        <a:stretch>
          <a:fillRect/>
        </a:stretch>
      </xdr:blipFill>
      <xdr:spPr>
        <a:xfrm>
          <a:off x="4996656" y="0"/>
          <a:ext cx="982542" cy="6429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152401</xdr:colOff>
      <xdr:row>0</xdr:row>
      <xdr:rowOff>0</xdr:rowOff>
    </xdr:from>
    <xdr:to>
      <xdr:col>5</xdr:col>
      <xdr:colOff>902973</xdr:colOff>
      <xdr:row>2</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250787AE-BEE4-45DA-B092-786DB00D27C1}"/>
            </a:ext>
          </a:extLst>
        </xdr:cNvPr>
        <xdr:cNvPicPr>
          <a:picLocks noChangeAspect="1"/>
        </xdr:cNvPicPr>
      </xdr:nvPicPr>
      <xdr:blipFill>
        <a:blip xmlns:r="http://schemas.openxmlformats.org/officeDocument/2006/relationships" r:embed="rId2"/>
        <a:stretch>
          <a:fillRect/>
        </a:stretch>
      </xdr:blipFill>
      <xdr:spPr>
        <a:xfrm>
          <a:off x="5753101" y="0"/>
          <a:ext cx="750572" cy="495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142876</xdr:colOff>
      <xdr:row>0</xdr:row>
      <xdr:rowOff>0</xdr:rowOff>
    </xdr:from>
    <xdr:to>
      <xdr:col>3</xdr:col>
      <xdr:colOff>866776</xdr:colOff>
      <xdr:row>2</xdr:row>
      <xdr:rowOff>64820</xdr:rowOff>
    </xdr:to>
    <xdr:pic>
      <xdr:nvPicPr>
        <xdr:cNvPr id="2" name="Imagem 1">
          <a:hlinkClick xmlns:r="http://schemas.openxmlformats.org/officeDocument/2006/relationships" r:id="rId1"/>
          <a:extLst>
            <a:ext uri="{FF2B5EF4-FFF2-40B4-BE49-F238E27FC236}">
              <a16:creationId xmlns:a16="http://schemas.microsoft.com/office/drawing/2014/main" id="{2B766737-3875-4919-8EC1-46FC800DC1BE}"/>
            </a:ext>
          </a:extLst>
        </xdr:cNvPr>
        <xdr:cNvPicPr>
          <a:picLocks noChangeAspect="1"/>
        </xdr:cNvPicPr>
      </xdr:nvPicPr>
      <xdr:blipFill>
        <a:blip xmlns:r="http://schemas.openxmlformats.org/officeDocument/2006/relationships" r:embed="rId2"/>
        <a:stretch>
          <a:fillRect/>
        </a:stretch>
      </xdr:blipFill>
      <xdr:spPr>
        <a:xfrm>
          <a:off x="5667376" y="0"/>
          <a:ext cx="723900" cy="5315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1038225</xdr:colOff>
      <xdr:row>0</xdr:row>
      <xdr:rowOff>57150</xdr:rowOff>
    </xdr:from>
    <xdr:to>
      <xdr:col>6</xdr:col>
      <xdr:colOff>626308</xdr:colOff>
      <xdr:row>4</xdr:row>
      <xdr:rowOff>0</xdr:rowOff>
    </xdr:to>
    <xdr:pic>
      <xdr:nvPicPr>
        <xdr:cNvPr id="2" name="Imagem 1">
          <a:hlinkClick xmlns:r="http://schemas.openxmlformats.org/officeDocument/2006/relationships" r:id="rId1"/>
          <a:extLst>
            <a:ext uri="{FF2B5EF4-FFF2-40B4-BE49-F238E27FC236}">
              <a16:creationId xmlns:a16="http://schemas.microsoft.com/office/drawing/2014/main" id="{835F4E58-BE07-4B00-85B1-25B56F679F48}"/>
            </a:ext>
          </a:extLst>
        </xdr:cNvPr>
        <xdr:cNvPicPr>
          <a:picLocks noChangeAspect="1"/>
        </xdr:cNvPicPr>
      </xdr:nvPicPr>
      <xdr:blipFill>
        <a:blip xmlns:r="http://schemas.openxmlformats.org/officeDocument/2006/relationships" r:embed="rId2"/>
        <a:stretch>
          <a:fillRect/>
        </a:stretch>
      </xdr:blipFill>
      <xdr:spPr>
        <a:xfrm>
          <a:off x="6219825" y="57150"/>
          <a:ext cx="1073983" cy="7048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B3AF1-08AD-442C-8168-7801BC8A0177}">
  <dimension ref="A1:N15"/>
  <sheetViews>
    <sheetView showGridLines="0" tabSelected="1" zoomScaleNormal="100" workbookViewId="0">
      <selection activeCell="A2" sqref="A2:J2"/>
    </sheetView>
  </sheetViews>
  <sheetFormatPr defaultColWidth="8.88671875" defaultRowHeight="14.4" x14ac:dyDescent="0.3"/>
  <cols>
    <col min="2" max="2" width="21.44140625" customWidth="1"/>
    <col min="3" max="3" width="17.33203125" customWidth="1"/>
    <col min="4" max="4" width="19" customWidth="1"/>
    <col min="5" max="5" width="12.33203125" customWidth="1"/>
    <col min="6" max="6" width="8.44140625" customWidth="1"/>
    <col min="7" max="7" width="10.88671875" customWidth="1"/>
  </cols>
  <sheetData>
    <row r="1" spans="1:14" ht="18" customHeight="1" x14ac:dyDescent="0.35">
      <c r="A1" s="135" t="s">
        <v>0</v>
      </c>
      <c r="B1" s="135"/>
      <c r="C1" s="135"/>
      <c r="D1" s="135"/>
      <c r="E1" s="135"/>
      <c r="F1" s="135"/>
      <c r="G1" s="135"/>
      <c r="H1" s="135"/>
      <c r="I1" s="135"/>
      <c r="J1" s="135"/>
      <c r="K1" s="15"/>
      <c r="L1" s="15"/>
      <c r="M1" s="15"/>
      <c r="N1" s="15"/>
    </row>
    <row r="2" spans="1:14" ht="18" x14ac:dyDescent="0.35">
      <c r="A2" s="136" t="s">
        <v>2</v>
      </c>
      <c r="B2" s="136"/>
      <c r="C2" s="136"/>
      <c r="D2" s="136"/>
      <c r="E2" s="136"/>
      <c r="F2" s="136"/>
      <c r="G2" s="136"/>
      <c r="H2" s="136"/>
      <c r="I2" s="136"/>
      <c r="J2" s="136"/>
      <c r="K2" s="16"/>
      <c r="L2" s="16"/>
      <c r="M2" s="16"/>
      <c r="N2" s="16"/>
    </row>
    <row r="3" spans="1:14" ht="14.4" customHeight="1" x14ac:dyDescent="0.3">
      <c r="A3" s="137"/>
      <c r="B3" s="137"/>
      <c r="C3" s="137"/>
      <c r="D3" s="137"/>
      <c r="E3" s="137"/>
      <c r="F3" s="137"/>
      <c r="G3" s="137"/>
      <c r="H3" s="6"/>
    </row>
    <row r="4" spans="1:14" ht="45.75" customHeight="1" x14ac:dyDescent="0.3">
      <c r="A4" s="138" t="s">
        <v>142</v>
      </c>
      <c r="B4" s="138"/>
      <c r="C4" s="138"/>
      <c r="D4" s="138"/>
      <c r="E4" s="138"/>
      <c r="F4" s="138"/>
      <c r="G4" s="138"/>
      <c r="H4" s="138"/>
      <c r="I4" s="138"/>
      <c r="J4" s="138"/>
      <c r="K4" s="17"/>
      <c r="L4" s="17"/>
      <c r="M4" s="17"/>
      <c r="N4" s="17"/>
    </row>
    <row r="15" spans="1:14" ht="15.6" x14ac:dyDescent="0.3">
      <c r="E15" s="18" t="s">
        <v>113</v>
      </c>
    </row>
  </sheetData>
  <mergeCells count="4">
    <mergeCell ref="A1:J1"/>
    <mergeCell ref="A2:J2"/>
    <mergeCell ref="A3:G3"/>
    <mergeCell ref="A4:J4"/>
  </mergeCells>
  <pageMargins left="0.511811024" right="0.511811024" top="0.9916666666666667" bottom="0.78740157499999996" header="0.31496062000000002" footer="0.31496062000000002"/>
  <pageSetup paperSize="9" scale="93" fitToHeight="0" orientation="landscape" r:id="rId1"/>
  <headerFooter>
    <oddHeader>&amp;L&amp;G&amp;CProcesso 23069.158494/2023-26
PE 39/2023&amp;R&amp;G</oddHeader>
    <oddFooter>&amp;L&amp;A&amp;R&amp;"-,Itálico"&amp;10&amp;P/&amp;N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CF363-890B-42FE-80D0-E68211FDBE21}">
  <dimension ref="A1:M9"/>
  <sheetViews>
    <sheetView zoomScaleNormal="100" workbookViewId="0">
      <selection activeCell="A5" sqref="A5:C5"/>
    </sheetView>
  </sheetViews>
  <sheetFormatPr defaultRowHeight="14.4" x14ac:dyDescent="0.3"/>
  <cols>
    <col min="1" max="1" width="8.109375" bestFit="1" customWidth="1"/>
    <col min="2" max="2" width="29.5546875" customWidth="1"/>
    <col min="3" max="3" width="26" customWidth="1"/>
  </cols>
  <sheetData>
    <row r="1" spans="1:13" ht="15" customHeight="1" x14ac:dyDescent="0.3">
      <c r="A1" s="139" t="s">
        <v>0</v>
      </c>
      <c r="B1" s="139"/>
      <c r="C1" s="139"/>
      <c r="D1" s="78"/>
      <c r="E1" s="78"/>
      <c r="F1" s="78"/>
      <c r="G1" s="78"/>
      <c r="H1" s="78"/>
      <c r="I1" s="78"/>
      <c r="J1" s="78"/>
      <c r="K1" s="78"/>
      <c r="L1" s="78"/>
      <c r="M1" s="78"/>
    </row>
    <row r="2" spans="1:13" x14ac:dyDescent="0.3">
      <c r="A2" s="141" t="s">
        <v>2</v>
      </c>
      <c r="B2" s="141"/>
      <c r="C2" s="141"/>
      <c r="D2" s="5"/>
      <c r="E2" s="5"/>
      <c r="F2" s="5"/>
      <c r="G2" s="5"/>
      <c r="H2" s="5"/>
      <c r="I2" s="5"/>
      <c r="J2" s="5"/>
      <c r="K2" s="5"/>
      <c r="L2" s="5"/>
      <c r="M2" s="5"/>
    </row>
    <row r="3" spans="1:13" x14ac:dyDescent="0.3">
      <c r="A3" s="4"/>
      <c r="B3" s="2"/>
      <c r="C3" s="2"/>
    </row>
    <row r="4" spans="1:13" ht="15" customHeight="1" x14ac:dyDescent="0.3">
      <c r="A4" s="142" t="s">
        <v>135</v>
      </c>
      <c r="B4" s="142"/>
      <c r="C4" s="142"/>
      <c r="D4" s="6"/>
      <c r="E4" s="6"/>
      <c r="F4" s="6"/>
      <c r="G4" s="6"/>
      <c r="H4" s="6"/>
      <c r="I4" s="6"/>
      <c r="J4" s="6"/>
      <c r="K4" s="6"/>
      <c r="L4" s="6"/>
      <c r="M4" s="6"/>
    </row>
    <row r="5" spans="1:13" ht="66" customHeight="1" x14ac:dyDescent="0.3">
      <c r="A5" s="143" t="s">
        <v>142</v>
      </c>
      <c r="B5" s="143"/>
      <c r="C5" s="143"/>
      <c r="D5" s="7"/>
      <c r="E5" s="7"/>
      <c r="F5" s="7"/>
      <c r="G5" s="7"/>
      <c r="H5" s="7"/>
      <c r="I5" s="7"/>
      <c r="J5" s="7"/>
      <c r="K5" s="7"/>
      <c r="L5" s="7"/>
      <c r="M5" s="7"/>
    </row>
    <row r="7" spans="1:13" x14ac:dyDescent="0.3">
      <c r="A7" s="140"/>
      <c r="B7" s="140"/>
      <c r="C7" s="140"/>
    </row>
    <row r="8" spans="1:13" x14ac:dyDescent="0.3">
      <c r="A8" s="87" t="s">
        <v>124</v>
      </c>
      <c r="B8" s="87" t="s">
        <v>1</v>
      </c>
      <c r="C8" s="87" t="s">
        <v>140</v>
      </c>
    </row>
    <row r="9" spans="1:13" ht="15.6" x14ac:dyDescent="0.3">
      <c r="A9" s="88">
        <v>1</v>
      </c>
      <c r="B9" s="85" t="s">
        <v>141</v>
      </c>
      <c r="C9" s="85" t="s">
        <v>143</v>
      </c>
    </row>
  </sheetData>
  <mergeCells count="5">
    <mergeCell ref="A1:C1"/>
    <mergeCell ref="A7:C7"/>
    <mergeCell ref="A2:C2"/>
    <mergeCell ref="A4:C4"/>
    <mergeCell ref="A5:C5"/>
  </mergeCells>
  <pageMargins left="0.511811024" right="0.511811024" top="0.9916666666666667" bottom="0.78740157499999996" header="0.31496062000000002" footer="0.31496062000000002"/>
  <pageSetup paperSize="9" scale="93" orientation="portrait" r:id="rId1"/>
  <headerFooter>
    <oddHeader>&amp;L&amp;G&amp;CProcesso 23069.158494/2023-26
PE 39/2023&amp;R&amp;G</oddHeader>
    <oddFooter>&amp;L&amp;A&amp;R&amp;"-,Itálico"&amp;10&amp;P/&amp;N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A3578-4CCA-4D6E-A941-11CBBF6D4070}">
  <dimension ref="A1:R8"/>
  <sheetViews>
    <sheetView topLeftCell="A2" zoomScaleNormal="100" workbookViewId="0">
      <selection activeCell="A2" sqref="A2:D2"/>
    </sheetView>
  </sheetViews>
  <sheetFormatPr defaultRowHeight="14.4" x14ac:dyDescent="0.3"/>
  <cols>
    <col min="1" max="1" width="4.6640625" bestFit="1" customWidth="1"/>
    <col min="2" max="2" width="13.109375" bestFit="1" customWidth="1"/>
    <col min="3" max="3" width="8.33203125" customWidth="1"/>
    <col min="4" max="4" width="34.44140625" customWidth="1"/>
    <col min="5" max="5" width="45.33203125" customWidth="1"/>
  </cols>
  <sheetData>
    <row r="1" spans="1:18" ht="15" customHeight="1" x14ac:dyDescent="0.3">
      <c r="A1" s="139" t="s">
        <v>0</v>
      </c>
      <c r="B1" s="139"/>
      <c r="C1" s="139"/>
      <c r="D1" s="139"/>
      <c r="E1" s="78"/>
      <c r="F1" s="78"/>
      <c r="G1" s="78"/>
      <c r="H1" s="78"/>
      <c r="I1" s="78"/>
      <c r="J1" s="78"/>
      <c r="K1" s="78"/>
      <c r="L1" s="78"/>
      <c r="M1" s="78"/>
      <c r="N1" s="78"/>
      <c r="O1" s="78"/>
      <c r="P1" s="78"/>
      <c r="Q1" s="78"/>
      <c r="R1" s="78"/>
    </row>
    <row r="2" spans="1:18" x14ac:dyDescent="0.3">
      <c r="A2" s="141" t="s">
        <v>2</v>
      </c>
      <c r="B2" s="141"/>
      <c r="C2" s="141"/>
      <c r="D2" s="141"/>
      <c r="E2" s="5"/>
      <c r="F2" s="5"/>
      <c r="G2" s="5"/>
      <c r="H2" s="5"/>
      <c r="I2" s="5"/>
      <c r="J2" s="5"/>
      <c r="K2" s="5"/>
      <c r="L2" s="5"/>
      <c r="M2" s="5"/>
      <c r="N2" s="5"/>
      <c r="O2" s="5"/>
      <c r="P2" s="5"/>
      <c r="Q2" s="5"/>
      <c r="R2" s="5"/>
    </row>
    <row r="3" spans="1:18" x14ac:dyDescent="0.3">
      <c r="A3" s="4"/>
      <c r="B3" s="2"/>
      <c r="C3" s="2"/>
      <c r="D3" s="2"/>
      <c r="E3" s="2"/>
      <c r="F3" s="2"/>
      <c r="G3" s="2"/>
    </row>
    <row r="4" spans="1:18" ht="15" customHeight="1" x14ac:dyDescent="0.3">
      <c r="A4" s="142" t="s">
        <v>136</v>
      </c>
      <c r="B4" s="142"/>
      <c r="C4" s="142"/>
      <c r="D4" s="142"/>
      <c r="E4" s="6"/>
      <c r="F4" s="6"/>
      <c r="G4" s="6"/>
      <c r="H4" s="6"/>
      <c r="I4" s="6"/>
      <c r="J4" s="6"/>
      <c r="K4" s="6"/>
      <c r="L4" s="6"/>
      <c r="M4" s="6"/>
      <c r="N4" s="6"/>
      <c r="O4" s="6"/>
      <c r="P4" s="6"/>
      <c r="Q4" s="6"/>
      <c r="R4" s="6"/>
    </row>
    <row r="5" spans="1:18" ht="63.75" customHeight="1" x14ac:dyDescent="0.3">
      <c r="A5" s="143" t="s">
        <v>142</v>
      </c>
      <c r="B5" s="143"/>
      <c r="C5" s="143"/>
      <c r="D5" s="143"/>
      <c r="E5" s="7"/>
      <c r="F5" s="7"/>
      <c r="G5" s="7"/>
      <c r="H5" s="7"/>
      <c r="I5" s="7"/>
      <c r="J5" s="7"/>
      <c r="K5" s="7"/>
      <c r="L5" s="7"/>
      <c r="M5" s="7"/>
      <c r="N5" s="7"/>
      <c r="O5" s="7"/>
      <c r="P5" s="7"/>
      <c r="Q5" s="7"/>
      <c r="R5" s="7"/>
    </row>
    <row r="6" spans="1:18" ht="15" thickBot="1" x14ac:dyDescent="0.35"/>
    <row r="7" spans="1:18" ht="27.6" x14ac:dyDescent="0.3">
      <c r="A7" s="79" t="s">
        <v>3</v>
      </c>
      <c r="B7" s="80" t="s">
        <v>1</v>
      </c>
      <c r="C7" s="144" t="s">
        <v>134</v>
      </c>
      <c r="D7" s="145"/>
    </row>
    <row r="8" spans="1:18" ht="27.6" x14ac:dyDescent="0.3">
      <c r="A8" s="90">
        <v>1</v>
      </c>
      <c r="B8" s="91" t="s">
        <v>143</v>
      </c>
      <c r="C8" s="93" t="s">
        <v>146</v>
      </c>
      <c r="D8" s="94" t="s">
        <v>145</v>
      </c>
    </row>
  </sheetData>
  <mergeCells count="5">
    <mergeCell ref="C7:D7"/>
    <mergeCell ref="A1:D1"/>
    <mergeCell ref="A2:D2"/>
    <mergeCell ref="A4:D4"/>
    <mergeCell ref="A5:D5"/>
  </mergeCells>
  <pageMargins left="0.511811024" right="0.511811024" top="0.9916666666666667" bottom="0.78740157499999996" header="0.31496062000000002" footer="0.31496062000000002"/>
  <pageSetup paperSize="9" scale="93" orientation="portrait" r:id="rId1"/>
  <headerFooter>
    <oddHeader>&amp;L&amp;G&amp;CProcesso 23069.158494/2023-26
PE 39/2023&amp;R&amp;G</oddHeader>
    <oddFooter>&amp;L&amp;A&amp;R&amp;"-,Itálico"&amp;10&amp;P/&amp;N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201AF-4CB0-4B0F-9530-ACC32024DEB5}">
  <dimension ref="A1:Z19"/>
  <sheetViews>
    <sheetView topLeftCell="A7" zoomScaleNormal="100" workbookViewId="0">
      <selection activeCell="A4" sqref="A4:F4"/>
    </sheetView>
  </sheetViews>
  <sheetFormatPr defaultRowHeight="14.4" x14ac:dyDescent="0.3"/>
  <cols>
    <col min="1" max="1" width="7.6640625" style="5" customWidth="1"/>
    <col min="2" max="2" width="25.109375" bestFit="1" customWidth="1"/>
    <col min="3" max="3" width="10.6640625" style="3" customWidth="1"/>
    <col min="4" max="4" width="13.44140625" customWidth="1"/>
    <col min="5" max="5" width="14.109375" bestFit="1" customWidth="1"/>
    <col min="6" max="6" width="17" bestFit="1" customWidth="1"/>
    <col min="7" max="7" width="10.6640625" bestFit="1" customWidth="1"/>
    <col min="8" max="8" width="19.5546875" bestFit="1" customWidth="1"/>
    <col min="9" max="9" width="7.109375" customWidth="1"/>
    <col min="10" max="10" width="8.5546875" customWidth="1"/>
    <col min="11" max="11" width="7.6640625" bestFit="1" customWidth="1"/>
    <col min="12" max="12" width="8.33203125" customWidth="1"/>
    <col min="13" max="13" width="8.6640625" customWidth="1"/>
    <col min="14" max="14" width="8" customWidth="1"/>
    <col min="15" max="15" width="7.33203125" bestFit="1" customWidth="1"/>
    <col min="16" max="16" width="7.6640625" bestFit="1" customWidth="1"/>
    <col min="17" max="18" width="6" bestFit="1" customWidth="1"/>
    <col min="19" max="19" width="8.33203125" customWidth="1"/>
  </cols>
  <sheetData>
    <row r="1" spans="1:26" ht="14.4" customHeight="1" x14ac:dyDescent="0.3">
      <c r="A1" s="139" t="s">
        <v>0</v>
      </c>
      <c r="B1" s="139"/>
      <c r="C1" s="139"/>
      <c r="D1" s="139"/>
      <c r="E1" s="139"/>
      <c r="F1" s="139"/>
      <c r="G1" s="78"/>
      <c r="H1" s="1"/>
      <c r="I1" s="1"/>
      <c r="J1" s="1"/>
      <c r="K1" s="1"/>
      <c r="L1" s="1"/>
      <c r="M1" s="1"/>
      <c r="N1" s="1"/>
      <c r="O1" s="1"/>
      <c r="P1" s="1"/>
      <c r="Q1" s="1"/>
      <c r="R1" s="1"/>
      <c r="S1" s="1"/>
      <c r="T1" s="1"/>
      <c r="U1" s="1"/>
      <c r="V1" s="1"/>
      <c r="W1" s="1"/>
      <c r="X1" s="1"/>
      <c r="Y1" s="1"/>
      <c r="Z1" s="1"/>
    </row>
    <row r="2" spans="1:26" x14ac:dyDescent="0.3">
      <c r="A2" s="141" t="s">
        <v>2</v>
      </c>
      <c r="B2" s="141"/>
      <c r="C2" s="141"/>
      <c r="D2" s="141"/>
      <c r="E2" s="141"/>
      <c r="F2" s="141"/>
      <c r="G2" s="5"/>
      <c r="H2" s="5"/>
      <c r="I2" s="5"/>
      <c r="J2" s="5"/>
      <c r="K2" s="5"/>
      <c r="L2" s="5"/>
      <c r="M2" s="5"/>
      <c r="N2" s="5"/>
      <c r="O2" s="5"/>
      <c r="P2" s="5"/>
      <c r="Q2" s="5"/>
      <c r="R2" s="5"/>
      <c r="S2" s="5"/>
    </row>
    <row r="3" spans="1:26" x14ac:dyDescent="0.3">
      <c r="A3" s="4"/>
      <c r="B3" s="2"/>
      <c r="C3" s="2"/>
      <c r="D3" s="2"/>
      <c r="E3" s="2"/>
      <c r="F3" s="2"/>
      <c r="G3" s="2"/>
      <c r="H3" s="2"/>
      <c r="I3" s="2"/>
      <c r="J3" s="2"/>
      <c r="K3" s="2"/>
      <c r="L3" s="2"/>
      <c r="M3" s="2"/>
      <c r="N3" s="2"/>
      <c r="O3" s="2"/>
      <c r="P3" s="2"/>
      <c r="Q3" s="2"/>
      <c r="R3" s="2"/>
      <c r="S3" s="2"/>
    </row>
    <row r="4" spans="1:26" ht="27" customHeight="1" x14ac:dyDescent="0.3">
      <c r="A4" s="142" t="s">
        <v>4</v>
      </c>
      <c r="B4" s="142"/>
      <c r="C4" s="142"/>
      <c r="D4" s="142"/>
      <c r="E4" s="142"/>
      <c r="F4" s="142"/>
      <c r="G4" s="6"/>
      <c r="H4" s="6"/>
    </row>
    <row r="5" spans="1:26" ht="51.75" customHeight="1" x14ac:dyDescent="0.3">
      <c r="A5" s="143" t="s">
        <v>142</v>
      </c>
      <c r="B5" s="143"/>
      <c r="C5" s="143"/>
      <c r="D5" s="143"/>
      <c r="E5" s="143"/>
      <c r="F5" s="143"/>
      <c r="G5" s="7"/>
      <c r="H5" s="7"/>
    </row>
    <row r="6" spans="1:26" ht="15" thickBot="1" x14ac:dyDescent="0.35">
      <c r="A6"/>
      <c r="C6"/>
    </row>
    <row r="7" spans="1:26" x14ac:dyDescent="0.3">
      <c r="A7" s="152" t="s">
        <v>181</v>
      </c>
      <c r="B7" s="153"/>
      <c r="C7" s="153"/>
      <c r="D7" s="153"/>
      <c r="E7" s="153"/>
      <c r="F7" s="154"/>
    </row>
    <row r="8" spans="1:26" x14ac:dyDescent="0.3">
      <c r="A8" s="146" t="s">
        <v>182</v>
      </c>
      <c r="B8" s="147"/>
      <c r="C8" s="147"/>
      <c r="D8" s="147"/>
      <c r="E8" s="147"/>
      <c r="F8" s="148"/>
    </row>
    <row r="9" spans="1:26" x14ac:dyDescent="0.3">
      <c r="A9" s="149" t="s">
        <v>155</v>
      </c>
      <c r="B9" s="150"/>
      <c r="C9" s="150"/>
      <c r="D9" s="150"/>
      <c r="E9" s="150"/>
      <c r="F9" s="151"/>
    </row>
    <row r="10" spans="1:26" x14ac:dyDescent="0.3">
      <c r="A10" s="116"/>
      <c r="B10" s="96"/>
      <c r="C10" s="96"/>
      <c r="D10" s="147" t="s">
        <v>156</v>
      </c>
      <c r="E10" s="147"/>
      <c r="F10" s="148"/>
    </row>
    <row r="11" spans="1:26" ht="28.8" x14ac:dyDescent="0.3">
      <c r="A11" s="117" t="s">
        <v>3</v>
      </c>
      <c r="B11" s="98" t="s">
        <v>157</v>
      </c>
      <c r="C11" s="98" t="s">
        <v>158</v>
      </c>
      <c r="D11" s="98" t="s">
        <v>183</v>
      </c>
      <c r="E11" s="99" t="s">
        <v>160</v>
      </c>
      <c r="F11" s="118" t="s">
        <v>184</v>
      </c>
    </row>
    <row r="12" spans="1:26" ht="27.6" x14ac:dyDescent="0.3">
      <c r="A12" s="119">
        <v>1</v>
      </c>
      <c r="B12" s="102" t="s">
        <v>185</v>
      </c>
      <c r="C12" s="103" t="s">
        <v>186</v>
      </c>
      <c r="D12" s="104">
        <v>1</v>
      </c>
      <c r="E12" s="106">
        <v>13794</v>
      </c>
      <c r="F12" s="120">
        <f>E12*D12</f>
        <v>13794</v>
      </c>
    </row>
    <row r="13" spans="1:26" x14ac:dyDescent="0.3">
      <c r="A13" s="101">
        <v>2</v>
      </c>
      <c r="B13" s="102" t="s">
        <v>187</v>
      </c>
      <c r="C13" s="103" t="s">
        <v>186</v>
      </c>
      <c r="D13" s="104">
        <v>1</v>
      </c>
      <c r="E13" s="106">
        <v>423.49</v>
      </c>
      <c r="F13" s="106">
        <f>E13*D13</f>
        <v>423.49</v>
      </c>
    </row>
    <row r="14" spans="1:26" x14ac:dyDescent="0.3">
      <c r="A14" s="156" t="s">
        <v>188</v>
      </c>
      <c r="B14" s="157"/>
      <c r="C14" s="157"/>
      <c r="D14" s="158"/>
      <c r="E14" s="107"/>
      <c r="F14" s="121">
        <f>F12+F13</f>
        <v>14217.49</v>
      </c>
    </row>
    <row r="15" spans="1:26" x14ac:dyDescent="0.3">
      <c r="A15" s="159" t="s">
        <v>189</v>
      </c>
      <c r="B15" s="160"/>
      <c r="C15" s="160"/>
      <c r="D15" s="160"/>
      <c r="E15" s="161"/>
      <c r="F15" s="8">
        <f>F14/48</f>
        <v>296.19770833333331</v>
      </c>
    </row>
    <row r="16" spans="1:26" x14ac:dyDescent="0.3">
      <c r="A16" s="159" t="s">
        <v>190</v>
      </c>
      <c r="B16" s="160"/>
      <c r="C16" s="160"/>
      <c r="D16" s="160"/>
      <c r="E16" s="161"/>
      <c r="F16" s="122">
        <f>F13/60</f>
        <v>7.0581666666666667</v>
      </c>
    </row>
    <row r="17" spans="1:6" ht="15" thickBot="1" x14ac:dyDescent="0.35">
      <c r="A17" s="162" t="s">
        <v>191</v>
      </c>
      <c r="B17" s="163"/>
      <c r="C17" s="163"/>
      <c r="D17" s="163"/>
      <c r="E17" s="164"/>
      <c r="F17" s="9">
        <f>(F15+F16)</f>
        <v>303.255875</v>
      </c>
    </row>
    <row r="18" spans="1:6" ht="15" thickBot="1" x14ac:dyDescent="0.35">
      <c r="A18" s="123"/>
      <c r="B18" s="123"/>
      <c r="C18" s="123"/>
      <c r="D18" s="123"/>
      <c r="E18" s="123"/>
      <c r="F18" s="124"/>
    </row>
    <row r="19" spans="1:6" ht="29.25" customHeight="1" x14ac:dyDescent="0.3">
      <c r="A19" s="155" t="s">
        <v>9</v>
      </c>
      <c r="B19" s="155"/>
      <c r="C19" s="155"/>
      <c r="D19" s="155"/>
      <c r="E19" s="155"/>
      <c r="F19" s="155"/>
    </row>
  </sheetData>
  <mergeCells count="13">
    <mergeCell ref="A1:F1"/>
    <mergeCell ref="A2:F2"/>
    <mergeCell ref="A19:F19"/>
    <mergeCell ref="D10:F10"/>
    <mergeCell ref="A14:D14"/>
    <mergeCell ref="A15:E15"/>
    <mergeCell ref="A16:E16"/>
    <mergeCell ref="A17:E17"/>
    <mergeCell ref="A8:F8"/>
    <mergeCell ref="A9:F9"/>
    <mergeCell ref="A7:F7"/>
    <mergeCell ref="A4:F4"/>
    <mergeCell ref="A5:F5"/>
  </mergeCells>
  <pageMargins left="0.511811024" right="0.511811024" top="0.9916666666666667" bottom="0.78740157499999996" header="0.31496062000000002" footer="0.31496062000000002"/>
  <pageSetup paperSize="9" scale="93" orientation="portrait" r:id="rId1"/>
  <headerFooter>
    <oddHeader>&amp;L&amp;G&amp;CProcesso 23069.158494/2023-26
PE 39/2023&amp;R&amp;G</oddHeader>
    <oddFooter>&amp;L&amp;A&amp;R&amp;"-,Itálico"&amp;10&amp;P/&amp;N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1C8CB-699E-4DB1-AF53-27857BF6777F}">
  <dimension ref="A1:AB22"/>
  <sheetViews>
    <sheetView topLeftCell="A19" zoomScale="80" zoomScaleNormal="80" zoomScaleSheetLayoutView="80" workbookViewId="0">
      <selection sqref="A1:E1"/>
    </sheetView>
  </sheetViews>
  <sheetFormatPr defaultRowHeight="14.4" x14ac:dyDescent="0.3"/>
  <cols>
    <col min="1" max="1" width="5.6640625" style="5" bestFit="1" customWidth="1"/>
    <col min="2" max="2" width="51" customWidth="1"/>
    <col min="3" max="3" width="10.6640625" style="89" customWidth="1"/>
    <col min="4" max="4" width="10.6640625" bestFit="1" customWidth="1"/>
    <col min="5" max="5" width="15.88671875" bestFit="1" customWidth="1"/>
    <col min="6" max="6" width="15.109375" style="3" customWidth="1"/>
    <col min="7" max="7" width="10.109375" bestFit="1" customWidth="1"/>
    <col min="8" max="8" width="13.5546875" bestFit="1" customWidth="1"/>
    <col min="9" max="10" width="19.5546875" bestFit="1" customWidth="1"/>
    <col min="11" max="11" width="7.109375" customWidth="1"/>
    <col min="12" max="12" width="8.5546875" customWidth="1"/>
    <col min="13" max="13" width="7.6640625" bestFit="1" customWidth="1"/>
    <col min="14" max="14" width="8.33203125" customWidth="1"/>
    <col min="15" max="15" width="8.6640625" customWidth="1"/>
    <col min="16" max="16" width="8" customWidth="1"/>
    <col min="17" max="17" width="7.33203125" bestFit="1" customWidth="1"/>
    <col min="18" max="18" width="7.6640625" bestFit="1" customWidth="1"/>
    <col min="19" max="20" width="6" bestFit="1" customWidth="1"/>
    <col min="21" max="21" width="8.33203125" customWidth="1"/>
  </cols>
  <sheetData>
    <row r="1" spans="1:28" ht="15.6" customHeight="1" x14ac:dyDescent="0.35">
      <c r="A1" s="135" t="s">
        <v>0</v>
      </c>
      <c r="B1" s="135"/>
      <c r="C1" s="135"/>
      <c r="D1" s="135"/>
      <c r="E1" s="135"/>
      <c r="F1" s="15"/>
      <c r="G1" s="15"/>
      <c r="H1" s="15"/>
      <c r="I1" s="13"/>
      <c r="J1" s="1"/>
      <c r="K1" s="1"/>
      <c r="L1" s="1"/>
      <c r="M1" s="1"/>
      <c r="N1" s="1"/>
      <c r="O1" s="1"/>
      <c r="P1" s="1"/>
      <c r="Q1" s="1"/>
      <c r="R1" s="1"/>
      <c r="S1" s="1"/>
      <c r="T1" s="1"/>
      <c r="U1" s="1"/>
      <c r="V1" s="1"/>
      <c r="W1" s="1"/>
      <c r="X1" s="1"/>
      <c r="Y1" s="1"/>
      <c r="Z1" s="1"/>
      <c r="AA1" s="1"/>
      <c r="AB1" s="1"/>
    </row>
    <row r="2" spans="1:28" ht="18" x14ac:dyDescent="0.35">
      <c r="A2" s="136" t="s">
        <v>2</v>
      </c>
      <c r="B2" s="136"/>
      <c r="C2" s="136"/>
      <c r="D2" s="136"/>
      <c r="E2" s="136"/>
      <c r="F2" s="16"/>
      <c r="G2" s="16"/>
      <c r="H2" s="16"/>
      <c r="I2" s="14"/>
      <c r="J2" s="5"/>
      <c r="K2" s="5"/>
      <c r="L2" s="5"/>
      <c r="M2" s="5"/>
      <c r="N2" s="5"/>
      <c r="O2" s="5"/>
      <c r="P2" s="5"/>
      <c r="Q2" s="5"/>
      <c r="R2" s="5"/>
      <c r="S2" s="5"/>
      <c r="T2" s="5"/>
      <c r="U2" s="5"/>
    </row>
    <row r="3" spans="1:28" x14ac:dyDescent="0.3">
      <c r="A3" s="4"/>
      <c r="B3" s="2"/>
      <c r="C3" s="86"/>
      <c r="D3" s="2"/>
      <c r="E3" s="2"/>
      <c r="F3" s="2"/>
      <c r="G3" s="2"/>
      <c r="H3" s="2"/>
      <c r="I3" s="2"/>
      <c r="J3" s="2"/>
      <c r="K3" s="2"/>
      <c r="L3" s="2"/>
      <c r="M3" s="2"/>
      <c r="N3" s="2"/>
      <c r="O3" s="2"/>
      <c r="P3" s="2"/>
      <c r="Q3" s="2"/>
      <c r="R3" s="2"/>
      <c r="S3" s="2"/>
      <c r="T3" s="2"/>
      <c r="U3" s="2"/>
    </row>
    <row r="4" spans="1:28" ht="14.4" customHeight="1" x14ac:dyDescent="0.3">
      <c r="A4" s="142" t="s">
        <v>137</v>
      </c>
      <c r="B4" s="142"/>
      <c r="C4" s="142"/>
      <c r="D4" s="142"/>
      <c r="E4" s="142"/>
      <c r="F4" s="6"/>
      <c r="G4" s="6"/>
      <c r="H4" s="6"/>
      <c r="I4" s="6"/>
      <c r="J4" s="6"/>
    </row>
    <row r="5" spans="1:28" ht="48" customHeight="1" x14ac:dyDescent="0.3">
      <c r="A5" s="143" t="s">
        <v>142</v>
      </c>
      <c r="B5" s="143"/>
      <c r="C5" s="143"/>
      <c r="D5" s="143"/>
      <c r="E5" s="143"/>
      <c r="F5" s="7"/>
      <c r="G5" s="7"/>
      <c r="H5" s="7"/>
      <c r="I5" s="7"/>
      <c r="J5" s="7"/>
    </row>
    <row r="6" spans="1:28" x14ac:dyDescent="0.3">
      <c r="A6"/>
      <c r="F6"/>
    </row>
    <row r="7" spans="1:28" x14ac:dyDescent="0.3">
      <c r="A7" s="165" t="s">
        <v>155</v>
      </c>
      <c r="B7" s="165"/>
      <c r="C7" s="165"/>
      <c r="D7" s="165"/>
      <c r="E7" s="165"/>
    </row>
    <row r="8" spans="1:28" ht="22.8" x14ac:dyDescent="0.3">
      <c r="A8" s="109" t="s">
        <v>5</v>
      </c>
      <c r="B8" s="110" t="s">
        <v>6</v>
      </c>
      <c r="C8" s="111" t="s">
        <v>166</v>
      </c>
      <c r="D8" s="111" t="s">
        <v>167</v>
      </c>
      <c r="E8" s="112" t="s">
        <v>168</v>
      </c>
    </row>
    <row r="9" spans="1:28" ht="27.6" x14ac:dyDescent="0.3">
      <c r="A9" s="92">
        <v>1</v>
      </c>
      <c r="B9" s="92" t="s">
        <v>169</v>
      </c>
      <c r="C9" s="92">
        <v>4</v>
      </c>
      <c r="D9" s="113">
        <v>34.86</v>
      </c>
      <c r="E9" s="106">
        <f t="shared" ref="E9:E19" si="0">D9*C9</f>
        <v>139.44</v>
      </c>
    </row>
    <row r="10" spans="1:28" x14ac:dyDescent="0.3">
      <c r="A10" s="92">
        <v>2</v>
      </c>
      <c r="B10" s="92" t="s">
        <v>170</v>
      </c>
      <c r="C10" s="92">
        <v>4</v>
      </c>
      <c r="D10" s="113">
        <v>66.2</v>
      </c>
      <c r="E10" s="106">
        <f t="shared" si="0"/>
        <v>264.8</v>
      </c>
    </row>
    <row r="11" spans="1:28" x14ac:dyDescent="0.3">
      <c r="A11" s="92">
        <v>3</v>
      </c>
      <c r="B11" s="92" t="s">
        <v>171</v>
      </c>
      <c r="C11" s="92">
        <v>8</v>
      </c>
      <c r="D11" s="113">
        <v>11.9</v>
      </c>
      <c r="E11" s="106">
        <f t="shared" si="0"/>
        <v>95.2</v>
      </c>
    </row>
    <row r="12" spans="1:28" ht="69" x14ac:dyDescent="0.3">
      <c r="A12" s="92">
        <v>4</v>
      </c>
      <c r="B12" s="92" t="s">
        <v>172</v>
      </c>
      <c r="C12" s="92">
        <v>1</v>
      </c>
      <c r="D12" s="113">
        <v>240.33</v>
      </c>
      <c r="E12" s="106">
        <f t="shared" si="0"/>
        <v>240.33</v>
      </c>
    </row>
    <row r="13" spans="1:28" ht="82.8" x14ac:dyDescent="0.3">
      <c r="A13" s="92">
        <v>5</v>
      </c>
      <c r="B13" s="92" t="s">
        <v>173</v>
      </c>
      <c r="C13" s="92">
        <v>2</v>
      </c>
      <c r="D13" s="113">
        <v>25.43</v>
      </c>
      <c r="E13" s="106">
        <f t="shared" si="0"/>
        <v>50.86</v>
      </c>
    </row>
    <row r="14" spans="1:28" ht="69" x14ac:dyDescent="0.3">
      <c r="A14" s="92">
        <v>6</v>
      </c>
      <c r="B14" s="92" t="s">
        <v>174</v>
      </c>
      <c r="C14" s="92">
        <v>2</v>
      </c>
      <c r="D14" s="113">
        <v>99.21</v>
      </c>
      <c r="E14" s="106">
        <f t="shared" si="0"/>
        <v>198.42</v>
      </c>
    </row>
    <row r="15" spans="1:28" ht="27.6" x14ac:dyDescent="0.3">
      <c r="A15" s="92">
        <v>7</v>
      </c>
      <c r="B15" s="92" t="s">
        <v>175</v>
      </c>
      <c r="C15" s="92">
        <v>1</v>
      </c>
      <c r="D15" s="113">
        <v>330.78</v>
      </c>
      <c r="E15" s="106">
        <f t="shared" si="0"/>
        <v>330.78</v>
      </c>
    </row>
    <row r="16" spans="1:28" ht="82.8" x14ac:dyDescent="0.3">
      <c r="A16" s="92">
        <v>8</v>
      </c>
      <c r="B16" s="92" t="s">
        <v>176</v>
      </c>
      <c r="C16" s="92">
        <v>1</v>
      </c>
      <c r="D16" s="113">
        <v>18.62</v>
      </c>
      <c r="E16" s="106">
        <f t="shared" si="0"/>
        <v>18.62</v>
      </c>
    </row>
    <row r="17" spans="1:5" ht="179.4" x14ac:dyDescent="0.3">
      <c r="A17" s="92">
        <v>9</v>
      </c>
      <c r="B17" s="92" t="s">
        <v>177</v>
      </c>
      <c r="C17" s="92">
        <v>1</v>
      </c>
      <c r="D17" s="113">
        <v>544.88</v>
      </c>
      <c r="E17" s="106">
        <f t="shared" si="0"/>
        <v>544.88</v>
      </c>
    </row>
    <row r="18" spans="1:5" x14ac:dyDescent="0.3">
      <c r="A18" s="92">
        <v>10</v>
      </c>
      <c r="B18" s="92" t="s">
        <v>178</v>
      </c>
      <c r="C18" s="92">
        <v>1</v>
      </c>
      <c r="D18" s="113">
        <v>255.8</v>
      </c>
      <c r="E18" s="106">
        <f t="shared" si="0"/>
        <v>255.8</v>
      </c>
    </row>
    <row r="19" spans="1:5" x14ac:dyDescent="0.3">
      <c r="A19" s="92">
        <v>11</v>
      </c>
      <c r="B19" s="92" t="s">
        <v>179</v>
      </c>
      <c r="C19" s="92">
        <v>1</v>
      </c>
      <c r="D19" s="113">
        <v>57.6</v>
      </c>
      <c r="E19" s="106">
        <f t="shared" si="0"/>
        <v>57.6</v>
      </c>
    </row>
    <row r="20" spans="1:5" x14ac:dyDescent="0.3">
      <c r="A20" s="114"/>
      <c r="B20" s="114" t="s">
        <v>8</v>
      </c>
      <c r="C20" s="114"/>
      <c r="D20" s="114"/>
      <c r="E20" s="115">
        <f>E21/12</f>
        <v>183.06083333333333</v>
      </c>
    </row>
    <row r="21" spans="1:5" x14ac:dyDescent="0.3">
      <c r="A21" s="114"/>
      <c r="B21" s="114" t="s">
        <v>7</v>
      </c>
      <c r="C21" s="114"/>
      <c r="D21" s="114"/>
      <c r="E21" s="115">
        <f>SUM(E9:E19)</f>
        <v>2196.73</v>
      </c>
    </row>
    <row r="22" spans="1:5" ht="105" customHeight="1" x14ac:dyDescent="0.3">
      <c r="A22" s="166" t="s">
        <v>180</v>
      </c>
      <c r="B22" s="167"/>
      <c r="C22" s="167"/>
      <c r="D22" s="167"/>
      <c r="E22" s="167"/>
    </row>
  </sheetData>
  <mergeCells count="6">
    <mergeCell ref="A1:E1"/>
    <mergeCell ref="A7:E7"/>
    <mergeCell ref="A22:E22"/>
    <mergeCell ref="A5:E5"/>
    <mergeCell ref="A4:E4"/>
    <mergeCell ref="A2:E2"/>
  </mergeCells>
  <pageMargins left="0.511811024" right="0.511811024" top="0.9916666666666667" bottom="0.78740157499999996" header="0.31496062000000002" footer="0.31496062000000002"/>
  <pageSetup paperSize="9" scale="93" orientation="portrait" r:id="rId1"/>
  <headerFooter>
    <oddHeader>&amp;L&amp;G&amp;CProcesso 23069.158494/2023-26
PE 39/2023&amp;R&amp;G</oddHeader>
    <oddFooter>&amp;L&amp;A&amp;R&amp;"-,Itálico"&amp;10&amp;P/&amp;N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46CC-5C71-4740-A2E2-20DB99AFA381}">
  <dimension ref="A1:Z15"/>
  <sheetViews>
    <sheetView topLeftCell="A7" zoomScaleNormal="100" zoomScaleSheetLayoutView="90" workbookViewId="0">
      <selection sqref="A1:F1"/>
    </sheetView>
  </sheetViews>
  <sheetFormatPr defaultRowHeight="14.4" x14ac:dyDescent="0.3"/>
  <cols>
    <col min="1" max="1" width="6.5546875" style="5" customWidth="1"/>
    <col min="2" max="2" width="34" customWidth="1"/>
    <col min="3" max="3" width="11.33203125" style="3" customWidth="1"/>
    <col min="4" max="4" width="9.109375" style="3" customWidth="1"/>
    <col min="5" max="5" width="10.5546875" style="3" customWidth="1"/>
    <col min="6" max="6" width="14.44140625" bestFit="1" customWidth="1"/>
    <col min="7" max="7" width="10.6640625" bestFit="1" customWidth="1"/>
    <col min="8" max="8" width="19.5546875" bestFit="1" customWidth="1"/>
    <col min="9" max="9" width="7.109375" customWidth="1"/>
    <col min="10" max="10" width="8.5546875" customWidth="1"/>
    <col min="11" max="11" width="7.6640625" bestFit="1" customWidth="1"/>
    <col min="12" max="12" width="8.33203125" customWidth="1"/>
    <col min="13" max="13" width="8.6640625" customWidth="1"/>
    <col min="14" max="14" width="8" customWidth="1"/>
    <col min="15" max="15" width="7.33203125" bestFit="1" customWidth="1"/>
    <col min="16" max="16" width="7.6640625" bestFit="1" customWidth="1"/>
    <col min="17" max="18" width="6" bestFit="1" customWidth="1"/>
    <col min="19" max="19" width="8.33203125" customWidth="1"/>
  </cols>
  <sheetData>
    <row r="1" spans="1:26" ht="14.4" customHeight="1" x14ac:dyDescent="0.3">
      <c r="A1" s="173" t="s">
        <v>0</v>
      </c>
      <c r="B1" s="173"/>
      <c r="C1" s="173"/>
      <c r="D1" s="173"/>
      <c r="E1" s="173"/>
      <c r="F1" s="173"/>
      <c r="G1" s="13"/>
      <c r="H1" s="13"/>
      <c r="I1" s="1"/>
      <c r="J1" s="1"/>
      <c r="K1" s="1"/>
      <c r="L1" s="1"/>
      <c r="M1" s="1"/>
      <c r="N1" s="1"/>
      <c r="O1" s="1"/>
      <c r="P1" s="1"/>
      <c r="Q1" s="1"/>
      <c r="R1" s="1"/>
      <c r="S1" s="1"/>
      <c r="T1" s="1"/>
      <c r="U1" s="1"/>
      <c r="V1" s="1"/>
      <c r="W1" s="1"/>
      <c r="X1" s="1"/>
      <c r="Y1" s="1"/>
      <c r="Z1" s="1"/>
    </row>
    <row r="2" spans="1:26" ht="15.6" x14ac:dyDescent="0.3">
      <c r="A2" s="170" t="s">
        <v>2</v>
      </c>
      <c r="B2" s="170"/>
      <c r="C2" s="170"/>
      <c r="D2" s="170"/>
      <c r="E2" s="170"/>
      <c r="F2" s="170"/>
      <c r="G2" s="14"/>
      <c r="H2" s="14"/>
      <c r="I2" s="5"/>
      <c r="J2" s="5"/>
      <c r="K2" s="5"/>
      <c r="L2" s="5"/>
      <c r="M2" s="5"/>
      <c r="N2" s="5"/>
      <c r="O2" s="5"/>
      <c r="P2" s="5"/>
      <c r="Q2" s="5"/>
      <c r="R2" s="5"/>
      <c r="S2" s="5"/>
    </row>
    <row r="3" spans="1:26" x14ac:dyDescent="0.3">
      <c r="A3" s="4"/>
      <c r="B3" s="2"/>
      <c r="C3" s="2"/>
      <c r="F3" s="2"/>
      <c r="G3" s="2"/>
      <c r="H3" s="2"/>
      <c r="I3" s="2"/>
      <c r="J3" s="2"/>
      <c r="K3" s="2"/>
      <c r="L3" s="2"/>
      <c r="M3" s="2"/>
      <c r="N3" s="2"/>
      <c r="O3" s="2"/>
      <c r="P3" s="2"/>
      <c r="Q3" s="2"/>
      <c r="R3" s="2"/>
      <c r="S3" s="2"/>
    </row>
    <row r="4" spans="1:26" ht="27" customHeight="1" x14ac:dyDescent="0.3">
      <c r="A4" s="142" t="s">
        <v>138</v>
      </c>
      <c r="B4" s="142"/>
      <c r="C4" s="142"/>
      <c r="D4" s="142"/>
      <c r="E4" s="142"/>
      <c r="F4" s="142"/>
      <c r="G4" s="6"/>
      <c r="H4" s="6"/>
    </row>
    <row r="5" spans="1:26" ht="51.75" customHeight="1" x14ac:dyDescent="0.3">
      <c r="A5" s="143" t="s">
        <v>142</v>
      </c>
      <c r="B5" s="143"/>
      <c r="C5" s="143"/>
      <c r="D5" s="143"/>
      <c r="E5" s="143"/>
      <c r="F5" s="143"/>
      <c r="G5" s="7"/>
      <c r="H5" s="7"/>
    </row>
    <row r="6" spans="1:26" x14ac:dyDescent="0.3">
      <c r="A6"/>
      <c r="C6"/>
    </row>
    <row r="7" spans="1:26" x14ac:dyDescent="0.3">
      <c r="A7" s="171" t="s">
        <v>153</v>
      </c>
      <c r="B7" s="171"/>
      <c r="C7" s="171"/>
      <c r="D7" s="171"/>
      <c r="E7" s="171"/>
      <c r="F7" s="171"/>
    </row>
    <row r="8" spans="1:26" x14ac:dyDescent="0.3">
      <c r="A8" s="147" t="s">
        <v>154</v>
      </c>
      <c r="B8" s="147"/>
      <c r="C8" s="147"/>
      <c r="D8" s="147"/>
      <c r="E8" s="147"/>
      <c r="F8" s="147"/>
    </row>
    <row r="9" spans="1:26" x14ac:dyDescent="0.3">
      <c r="A9" s="172" t="s">
        <v>155</v>
      </c>
      <c r="B9" s="172"/>
      <c r="C9" s="172"/>
      <c r="D9" s="172"/>
      <c r="E9" s="172"/>
      <c r="F9" s="172"/>
    </row>
    <row r="10" spans="1:26" x14ac:dyDescent="0.3">
      <c r="A10" s="96"/>
      <c r="B10" s="96"/>
      <c r="C10" s="96"/>
      <c r="D10" s="147" t="s">
        <v>156</v>
      </c>
      <c r="E10" s="147"/>
      <c r="F10" s="147"/>
    </row>
    <row r="11" spans="1:26" ht="43.2" x14ac:dyDescent="0.3">
      <c r="A11" s="97" t="s">
        <v>3</v>
      </c>
      <c r="B11" s="98" t="s">
        <v>157</v>
      </c>
      <c r="C11" s="98" t="s">
        <v>158</v>
      </c>
      <c r="D11" s="98" t="s">
        <v>159</v>
      </c>
      <c r="E11" s="99" t="s">
        <v>160</v>
      </c>
      <c r="F11" s="100" t="s">
        <v>161</v>
      </c>
    </row>
    <row r="12" spans="1:26" x14ac:dyDescent="0.3">
      <c r="A12" s="101">
        <v>1</v>
      </c>
      <c r="B12" s="102" t="s">
        <v>162</v>
      </c>
      <c r="C12" s="103" t="s">
        <v>163</v>
      </c>
      <c r="D12" s="104">
        <v>30</v>
      </c>
      <c r="E12" s="105">
        <v>5.67</v>
      </c>
      <c r="F12" s="106">
        <f>E12*D12</f>
        <v>170.1</v>
      </c>
    </row>
    <row r="13" spans="1:26" x14ac:dyDescent="0.3">
      <c r="A13" s="168" t="s">
        <v>164</v>
      </c>
      <c r="B13" s="168"/>
      <c r="C13" s="168"/>
      <c r="D13" s="168"/>
      <c r="E13" s="107"/>
      <c r="F13" s="108">
        <f>F12</f>
        <v>170.1</v>
      </c>
    </row>
    <row r="14" spans="1:26" ht="28.5" customHeight="1" x14ac:dyDescent="0.3">
      <c r="A14" s="169" t="s">
        <v>201</v>
      </c>
      <c r="B14" s="169"/>
      <c r="C14" s="169"/>
      <c r="D14" s="169"/>
      <c r="E14" s="169"/>
      <c r="F14" s="169"/>
    </row>
    <row r="15" spans="1:26" ht="38.25" customHeight="1" x14ac:dyDescent="0.3">
      <c r="A15" s="169" t="s">
        <v>165</v>
      </c>
      <c r="B15" s="169"/>
      <c r="C15" s="169"/>
      <c r="D15" s="169"/>
      <c r="E15" s="169"/>
      <c r="F15" s="169"/>
    </row>
  </sheetData>
  <mergeCells count="11">
    <mergeCell ref="A1:F1"/>
    <mergeCell ref="D10:F10"/>
    <mergeCell ref="A13:D13"/>
    <mergeCell ref="A14:F14"/>
    <mergeCell ref="A15:F15"/>
    <mergeCell ref="A2:F2"/>
    <mergeCell ref="A4:F4"/>
    <mergeCell ref="A5:F5"/>
    <mergeCell ref="A7:F7"/>
    <mergeCell ref="A8:F8"/>
    <mergeCell ref="A9:F9"/>
  </mergeCells>
  <pageMargins left="0.511811024" right="0.511811024" top="0.9916666666666667" bottom="0.78740157499999996" header="0.31496062000000002" footer="0.31496062000000002"/>
  <pageSetup paperSize="9" scale="93" orientation="portrait" r:id="rId1"/>
  <headerFooter>
    <oddHeader>&amp;L&amp;G&amp;CProcesso 23069.158494/2023-26
PE 39/2023&amp;R&amp;G</oddHeader>
    <oddFooter>&amp;L&amp;A&amp;R&amp;"-,Itálico"&amp;10&amp;P/&amp;N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89266-CD09-49CC-8128-1E43E1E513BB}">
  <dimension ref="A1:F154"/>
  <sheetViews>
    <sheetView topLeftCell="A46" zoomScaleNormal="100" workbookViewId="0">
      <selection activeCell="A2" sqref="A2:D2"/>
    </sheetView>
  </sheetViews>
  <sheetFormatPr defaultColWidth="8.88671875" defaultRowHeight="14.4" x14ac:dyDescent="0.3"/>
  <cols>
    <col min="1" max="1" width="9.5546875" bestFit="1" customWidth="1"/>
    <col min="2" max="2" width="62.109375" bestFit="1" customWidth="1"/>
    <col min="3" max="3" width="11.109375" bestFit="1" customWidth="1"/>
    <col min="4" max="4" width="18.44140625" bestFit="1" customWidth="1"/>
    <col min="5" max="5" width="12.6640625" bestFit="1" customWidth="1"/>
    <col min="6" max="6" width="10.5546875" bestFit="1" customWidth="1"/>
  </cols>
  <sheetData>
    <row r="1" spans="1:4" ht="18" customHeight="1" x14ac:dyDescent="0.35">
      <c r="A1" s="135" t="s">
        <v>0</v>
      </c>
      <c r="B1" s="135"/>
      <c r="C1" s="135"/>
      <c r="D1" s="135"/>
    </row>
    <row r="2" spans="1:4" ht="18" x14ac:dyDescent="0.35">
      <c r="A2" s="136" t="s">
        <v>2</v>
      </c>
      <c r="B2" s="136"/>
      <c r="C2" s="136"/>
      <c r="D2" s="136"/>
    </row>
    <row r="4" spans="1:4" ht="14.4" customHeight="1" x14ac:dyDescent="0.3">
      <c r="A4" s="185" t="s">
        <v>139</v>
      </c>
      <c r="B4" s="185"/>
      <c r="C4" s="185"/>
      <c r="D4" s="185"/>
    </row>
    <row r="5" spans="1:4" ht="38.4" customHeight="1" x14ac:dyDescent="0.3">
      <c r="A5" s="138" t="s">
        <v>142</v>
      </c>
      <c r="B5" s="138"/>
      <c r="C5" s="138"/>
      <c r="D5" s="138"/>
    </row>
    <row r="6" spans="1:4" x14ac:dyDescent="0.3">
      <c r="A6" s="186"/>
      <c r="B6" s="186"/>
      <c r="C6" s="186"/>
      <c r="D6" s="186"/>
    </row>
    <row r="7" spans="1:4" ht="15" thickBot="1" x14ac:dyDescent="0.35">
      <c r="A7" s="186" t="s">
        <v>14</v>
      </c>
      <c r="B7" s="186"/>
      <c r="C7" s="186"/>
      <c r="D7" s="186"/>
    </row>
    <row r="8" spans="1:4" x14ac:dyDescent="0.3">
      <c r="A8" s="174" t="s">
        <v>114</v>
      </c>
      <c r="B8" s="175"/>
      <c r="C8" s="176" t="s">
        <v>115</v>
      </c>
      <c r="D8" s="176"/>
    </row>
    <row r="9" spans="1:4" ht="15" thickBot="1" x14ac:dyDescent="0.35">
      <c r="A9" s="177"/>
      <c r="B9" s="178"/>
      <c r="C9" s="179"/>
      <c r="D9" s="179"/>
    </row>
    <row r="10" spans="1:4" ht="15" thickBot="1" x14ac:dyDescent="0.35">
      <c r="A10" s="10"/>
      <c r="B10" s="19"/>
      <c r="C10" s="20"/>
      <c r="D10" s="20"/>
    </row>
    <row r="11" spans="1:4" x14ac:dyDescent="0.3">
      <c r="A11" s="180" t="s">
        <v>116</v>
      </c>
      <c r="B11" s="181"/>
      <c r="C11" s="181"/>
      <c r="D11" s="181"/>
    </row>
    <row r="12" spans="1:4" x14ac:dyDescent="0.3">
      <c r="A12" s="182" t="s">
        <v>117</v>
      </c>
      <c r="B12" s="183"/>
      <c r="C12" s="184"/>
      <c r="D12" s="184"/>
    </row>
    <row r="13" spans="1:4" x14ac:dyDescent="0.3">
      <c r="A13" s="182" t="s">
        <v>118</v>
      </c>
      <c r="B13" s="183"/>
      <c r="C13" s="184"/>
      <c r="D13" s="184"/>
    </row>
    <row r="14" spans="1:4" x14ac:dyDescent="0.3">
      <c r="A14" s="196" t="s">
        <v>119</v>
      </c>
      <c r="B14" s="197"/>
      <c r="C14" s="184"/>
      <c r="D14" s="184"/>
    </row>
    <row r="15" spans="1:4" x14ac:dyDescent="0.3">
      <c r="A15" s="182" t="s">
        <v>120</v>
      </c>
      <c r="B15" s="183"/>
      <c r="C15" s="184"/>
      <c r="D15" s="184"/>
    </row>
    <row r="16" spans="1:4" ht="15" thickBot="1" x14ac:dyDescent="0.35">
      <c r="A16" s="187" t="s">
        <v>121</v>
      </c>
      <c r="B16" s="188"/>
      <c r="C16" s="189"/>
      <c r="D16" s="189"/>
    </row>
    <row r="17" spans="1:4" ht="15" thickBot="1" x14ac:dyDescent="0.35">
      <c r="A17" s="10"/>
      <c r="B17" s="19"/>
      <c r="C17" s="20"/>
      <c r="D17" s="20"/>
    </row>
    <row r="18" spans="1:4" x14ac:dyDescent="0.3">
      <c r="A18" s="190" t="s">
        <v>122</v>
      </c>
      <c r="B18" s="191"/>
      <c r="C18" s="191"/>
      <c r="D18" s="192"/>
    </row>
    <row r="19" spans="1:4" x14ac:dyDescent="0.3">
      <c r="A19" s="21" t="s">
        <v>123</v>
      </c>
      <c r="B19" s="81" t="s">
        <v>124</v>
      </c>
      <c r="C19" s="82" t="s">
        <v>125</v>
      </c>
      <c r="D19" s="22" t="s">
        <v>126</v>
      </c>
    </row>
    <row r="20" spans="1:4" ht="15.6" x14ac:dyDescent="0.3">
      <c r="A20" s="23">
        <v>20.88</v>
      </c>
      <c r="B20" s="83" t="s">
        <v>141</v>
      </c>
      <c r="C20" s="85" t="s">
        <v>144</v>
      </c>
      <c r="D20" s="25">
        <v>1270</v>
      </c>
    </row>
    <row r="21" spans="1:4" x14ac:dyDescent="0.3">
      <c r="A21" s="10"/>
      <c r="B21" s="10"/>
      <c r="C21" s="11"/>
      <c r="D21" s="11"/>
    </row>
    <row r="22" spans="1:4" x14ac:dyDescent="0.3">
      <c r="A22" s="193" t="s">
        <v>15</v>
      </c>
      <c r="B22" s="193"/>
      <c r="C22" s="193"/>
      <c r="D22" s="29" t="s">
        <v>141</v>
      </c>
    </row>
    <row r="23" spans="1:4" x14ac:dyDescent="0.3">
      <c r="A23" s="24">
        <v>1</v>
      </c>
      <c r="B23" s="194" t="s">
        <v>16</v>
      </c>
      <c r="C23" s="194"/>
      <c r="D23" s="26" t="s">
        <v>17</v>
      </c>
    </row>
    <row r="24" spans="1:4" x14ac:dyDescent="0.3">
      <c r="A24" s="31" t="s">
        <v>18</v>
      </c>
      <c r="B24" s="195" t="s">
        <v>19</v>
      </c>
      <c r="C24" s="195"/>
      <c r="D24" s="27">
        <f>D20</f>
        <v>1270</v>
      </c>
    </row>
    <row r="25" spans="1:4" x14ac:dyDescent="0.3">
      <c r="A25" s="31" t="s">
        <v>20</v>
      </c>
      <c r="B25" s="195" t="s">
        <v>148</v>
      </c>
      <c r="C25" s="195"/>
      <c r="D25" s="28">
        <f>30%*D24</f>
        <v>381</v>
      </c>
    </row>
    <row r="26" spans="1:4" x14ac:dyDescent="0.3">
      <c r="A26" s="31" t="s">
        <v>21</v>
      </c>
      <c r="B26" s="195" t="s">
        <v>147</v>
      </c>
      <c r="C26" s="195"/>
      <c r="D26" s="28"/>
    </row>
    <row r="27" spans="1:4" x14ac:dyDescent="0.3">
      <c r="A27" s="31" t="s">
        <v>22</v>
      </c>
      <c r="B27" s="203" t="s">
        <v>23</v>
      </c>
      <c r="C27" s="203"/>
      <c r="D27" s="28"/>
    </row>
    <row r="28" spans="1:4" x14ac:dyDescent="0.3">
      <c r="A28" s="31" t="s">
        <v>24</v>
      </c>
      <c r="B28" s="203" t="s">
        <v>25</v>
      </c>
      <c r="C28" s="203"/>
      <c r="D28" s="28"/>
    </row>
    <row r="29" spans="1:4" x14ac:dyDescent="0.3">
      <c r="A29" s="31" t="s">
        <v>26</v>
      </c>
      <c r="B29" s="204" t="s">
        <v>149</v>
      </c>
      <c r="C29" s="204"/>
    </row>
    <row r="30" spans="1:4" x14ac:dyDescent="0.3">
      <c r="A30" s="44"/>
      <c r="B30" s="194" t="s">
        <v>27</v>
      </c>
      <c r="C30" s="194"/>
      <c r="D30" s="84">
        <f>SUM(D24:D29)</f>
        <v>1651</v>
      </c>
    </row>
    <row r="31" spans="1:4" x14ac:dyDescent="0.3">
      <c r="A31" s="10"/>
      <c r="B31" s="198"/>
      <c r="C31" s="198"/>
      <c r="D31" s="198"/>
    </row>
    <row r="32" spans="1:4" x14ac:dyDescent="0.3">
      <c r="A32" s="199" t="s">
        <v>28</v>
      </c>
      <c r="B32" s="199"/>
      <c r="C32" s="199"/>
      <c r="D32" s="29" t="s">
        <v>141</v>
      </c>
    </row>
    <row r="33" spans="1:4" x14ac:dyDescent="0.3">
      <c r="A33" s="200" t="s">
        <v>29</v>
      </c>
      <c r="B33" s="200"/>
      <c r="C33" s="30"/>
      <c r="D33" s="26" t="s">
        <v>17</v>
      </c>
    </row>
    <row r="34" spans="1:4" x14ac:dyDescent="0.3">
      <c r="A34" s="31" t="s">
        <v>18</v>
      </c>
      <c r="B34" s="32" t="s">
        <v>33</v>
      </c>
      <c r="C34" s="32"/>
      <c r="D34" s="33">
        <f>D30*8.33%</f>
        <v>137.5283</v>
      </c>
    </row>
    <row r="35" spans="1:4" x14ac:dyDescent="0.3">
      <c r="A35" s="31" t="s">
        <v>20</v>
      </c>
      <c r="B35" s="32" t="s">
        <v>34</v>
      </c>
      <c r="C35" s="32"/>
      <c r="D35" s="33">
        <f>D30*12.1%</f>
        <v>199.77099999999999</v>
      </c>
    </row>
    <row r="36" spans="1:4" x14ac:dyDescent="0.3">
      <c r="A36" s="31"/>
      <c r="B36" s="30" t="s">
        <v>35</v>
      </c>
      <c r="C36" s="30"/>
      <c r="D36" s="34">
        <f>SUM(D34:D35)</f>
        <v>337.29930000000002</v>
      </c>
    </row>
    <row r="37" spans="1:4" ht="43.2" x14ac:dyDescent="0.3">
      <c r="A37" s="31" t="s">
        <v>21</v>
      </c>
      <c r="B37" s="35" t="s">
        <v>36</v>
      </c>
      <c r="C37" s="35"/>
      <c r="D37" s="33">
        <f>D30*7.82%</f>
        <v>129.10820000000001</v>
      </c>
    </row>
    <row r="38" spans="1:4" x14ac:dyDescent="0.3">
      <c r="A38" s="10"/>
      <c r="B38" s="10"/>
      <c r="C38" s="10"/>
      <c r="D38" s="10"/>
    </row>
    <row r="39" spans="1:4" ht="32.4" customHeight="1" x14ac:dyDescent="0.3">
      <c r="A39" s="201" t="s">
        <v>37</v>
      </c>
      <c r="B39" s="201"/>
      <c r="C39" s="201"/>
      <c r="D39" s="29" t="s">
        <v>141</v>
      </c>
    </row>
    <row r="40" spans="1:4" x14ac:dyDescent="0.3">
      <c r="A40" s="24" t="s">
        <v>38</v>
      </c>
      <c r="B40" s="36" t="s">
        <v>39</v>
      </c>
      <c r="C40" s="37" t="s">
        <v>40</v>
      </c>
      <c r="D40" s="38" t="s">
        <v>17</v>
      </c>
    </row>
    <row r="41" spans="1:4" x14ac:dyDescent="0.3">
      <c r="A41" s="31" t="s">
        <v>18</v>
      </c>
      <c r="B41" s="39" t="s">
        <v>41</v>
      </c>
      <c r="C41" s="40">
        <v>20</v>
      </c>
      <c r="D41" s="33">
        <f>(D30*($C$41/100))</f>
        <v>330.20000000000005</v>
      </c>
    </row>
    <row r="42" spans="1:4" x14ac:dyDescent="0.3">
      <c r="A42" s="31" t="s">
        <v>20</v>
      </c>
      <c r="B42" s="41" t="s">
        <v>42</v>
      </c>
      <c r="C42" s="42">
        <v>2.5</v>
      </c>
      <c r="D42" s="43">
        <f>(D30*($C$42/100))</f>
        <v>41.275000000000006</v>
      </c>
    </row>
    <row r="43" spans="1:4" x14ac:dyDescent="0.3">
      <c r="A43" s="31" t="s">
        <v>21</v>
      </c>
      <c r="B43" s="39" t="s">
        <v>43</v>
      </c>
      <c r="C43" s="40">
        <v>6</v>
      </c>
      <c r="D43" s="33">
        <f>(D$30*($C$43/100))</f>
        <v>99.06</v>
      </c>
    </row>
    <row r="44" spans="1:4" x14ac:dyDescent="0.3">
      <c r="A44" s="31" t="s">
        <v>22</v>
      </c>
      <c r="B44" s="41" t="s">
        <v>44</v>
      </c>
      <c r="C44" s="42">
        <v>1.5</v>
      </c>
      <c r="D44" s="33">
        <f>(D$30*($C$44/100))</f>
        <v>24.765000000000001</v>
      </c>
    </row>
    <row r="45" spans="1:4" x14ac:dyDescent="0.3">
      <c r="A45" s="31" t="s">
        <v>24</v>
      </c>
      <c r="B45" s="41" t="s">
        <v>45</v>
      </c>
      <c r="C45" s="42">
        <v>1</v>
      </c>
      <c r="D45" s="33">
        <f>(D$30*($C$45/100))</f>
        <v>16.510000000000002</v>
      </c>
    </row>
    <row r="46" spans="1:4" x14ac:dyDescent="0.3">
      <c r="A46" s="31" t="s">
        <v>26</v>
      </c>
      <c r="B46" s="41" t="s">
        <v>46</v>
      </c>
      <c r="C46" s="42">
        <v>0.6</v>
      </c>
      <c r="D46" s="33">
        <f>(D$30*($C$46/100))</f>
        <v>9.9060000000000006</v>
      </c>
    </row>
    <row r="47" spans="1:4" x14ac:dyDescent="0.3">
      <c r="A47" s="31" t="s">
        <v>47</v>
      </c>
      <c r="B47" s="41" t="s">
        <v>48</v>
      </c>
      <c r="C47" s="42">
        <v>0.2</v>
      </c>
      <c r="D47" s="33">
        <f>(D$30*($C$47/100))</f>
        <v>3.302</v>
      </c>
    </row>
    <row r="48" spans="1:4" x14ac:dyDescent="0.3">
      <c r="A48" s="31" t="s">
        <v>49</v>
      </c>
      <c r="B48" s="39" t="s">
        <v>50</v>
      </c>
      <c r="C48" s="40">
        <v>8</v>
      </c>
      <c r="D48" s="33">
        <f>(D$30*($C$48/100))</f>
        <v>132.08000000000001</v>
      </c>
    </row>
    <row r="49" spans="1:4" x14ac:dyDescent="0.3">
      <c r="A49" s="44"/>
      <c r="B49" s="36" t="s">
        <v>51</v>
      </c>
      <c r="C49" s="45">
        <f>SUM(C41:C48)</f>
        <v>39.799999999999997</v>
      </c>
      <c r="D49" s="34">
        <f>SUM(D41:D48)</f>
        <v>657.09800000000007</v>
      </c>
    </row>
    <row r="50" spans="1:4" x14ac:dyDescent="0.3">
      <c r="A50" s="46"/>
      <c r="B50" s="47" t="s">
        <v>52</v>
      </c>
      <c r="C50" s="46"/>
      <c r="D50" s="46"/>
    </row>
    <row r="51" spans="1:4" x14ac:dyDescent="0.3">
      <c r="A51" s="46"/>
      <c r="B51" s="47"/>
      <c r="C51" s="46"/>
      <c r="D51" s="46"/>
    </row>
    <row r="52" spans="1:4" x14ac:dyDescent="0.3">
      <c r="A52" s="202" t="s">
        <v>53</v>
      </c>
      <c r="B52" s="202"/>
      <c r="C52" s="202"/>
      <c r="D52" s="29" t="s">
        <v>141</v>
      </c>
    </row>
    <row r="53" spans="1:4" x14ac:dyDescent="0.3">
      <c r="A53" s="24" t="s">
        <v>54</v>
      </c>
      <c r="B53" s="194" t="s">
        <v>55</v>
      </c>
      <c r="C53" s="194"/>
      <c r="D53" s="26" t="s">
        <v>17</v>
      </c>
    </row>
    <row r="54" spans="1:4" x14ac:dyDescent="0.3">
      <c r="A54" s="31" t="s">
        <v>18</v>
      </c>
      <c r="B54" s="205" t="s">
        <v>150</v>
      </c>
      <c r="C54" s="205"/>
      <c r="D54" s="48"/>
    </row>
    <row r="55" spans="1:4" x14ac:dyDescent="0.3">
      <c r="A55" s="31" t="s">
        <v>20</v>
      </c>
      <c r="B55" s="195" t="s">
        <v>151</v>
      </c>
      <c r="C55" s="195"/>
      <c r="D55" s="49">
        <f>(16.5*$A$20)-(16.5*$A$20*10%)</f>
        <v>310.06799999999998</v>
      </c>
    </row>
    <row r="56" spans="1:4" x14ac:dyDescent="0.3">
      <c r="A56" s="31" t="s">
        <v>21</v>
      </c>
      <c r="B56" s="206" t="s">
        <v>197</v>
      </c>
      <c r="C56" s="207"/>
      <c r="D56" s="48">
        <v>77.19</v>
      </c>
    </row>
    <row r="57" spans="1:4" x14ac:dyDescent="0.3">
      <c r="A57" s="31" t="s">
        <v>22</v>
      </c>
      <c r="B57" s="195" t="s">
        <v>198</v>
      </c>
      <c r="C57" s="195"/>
      <c r="D57" s="48">
        <v>5.46</v>
      </c>
    </row>
    <row r="58" spans="1:4" x14ac:dyDescent="0.3">
      <c r="A58" s="31" t="s">
        <v>24</v>
      </c>
      <c r="B58" s="195" t="s">
        <v>152</v>
      </c>
      <c r="C58" s="195"/>
      <c r="D58" s="48">
        <v>42</v>
      </c>
    </row>
    <row r="59" spans="1:4" x14ac:dyDescent="0.3">
      <c r="A59" s="44"/>
      <c r="B59" s="194" t="s">
        <v>56</v>
      </c>
      <c r="C59" s="194"/>
      <c r="D59" s="51">
        <f>SUM(D54:D58)</f>
        <v>434.71799999999996</v>
      </c>
    </row>
    <row r="60" spans="1:4" x14ac:dyDescent="0.3">
      <c r="A60" s="46"/>
      <c r="B60" s="52"/>
      <c r="C60" s="53"/>
      <c r="D60" s="53"/>
    </row>
    <row r="61" spans="1:4" x14ac:dyDescent="0.3">
      <c r="A61" s="199" t="s">
        <v>57</v>
      </c>
      <c r="B61" s="199"/>
      <c r="C61" s="199"/>
      <c r="D61" s="29" t="s">
        <v>141</v>
      </c>
    </row>
    <row r="62" spans="1:4" x14ac:dyDescent="0.3">
      <c r="A62" s="54">
        <v>2</v>
      </c>
      <c r="B62" s="194" t="s">
        <v>58</v>
      </c>
      <c r="C62" s="194"/>
      <c r="D62" s="55" t="s">
        <v>32</v>
      </c>
    </row>
    <row r="63" spans="1:4" x14ac:dyDescent="0.3">
      <c r="A63" s="54" t="s">
        <v>30</v>
      </c>
      <c r="B63" s="195" t="s">
        <v>31</v>
      </c>
      <c r="C63" s="195"/>
      <c r="D63" s="50">
        <f>D36</f>
        <v>337.29930000000002</v>
      </c>
    </row>
    <row r="64" spans="1:4" x14ac:dyDescent="0.3">
      <c r="A64" s="54" t="s">
        <v>38</v>
      </c>
      <c r="B64" s="195" t="s">
        <v>39</v>
      </c>
      <c r="C64" s="195"/>
      <c r="D64" s="50">
        <f>D49+D37</f>
        <v>786.20620000000008</v>
      </c>
    </row>
    <row r="65" spans="1:4" x14ac:dyDescent="0.3">
      <c r="A65" s="54" t="s">
        <v>54</v>
      </c>
      <c r="B65" s="195" t="s">
        <v>55</v>
      </c>
      <c r="C65" s="195"/>
      <c r="D65" s="50">
        <f t="shared" ref="D65" si="0">D59</f>
        <v>434.71799999999996</v>
      </c>
    </row>
    <row r="66" spans="1:4" x14ac:dyDescent="0.3">
      <c r="A66" s="54"/>
      <c r="B66" s="194" t="s">
        <v>35</v>
      </c>
      <c r="C66" s="194"/>
      <c r="D66" s="51">
        <f t="shared" ref="D66" si="1">SUM(D63:D65)</f>
        <v>1558.2235000000001</v>
      </c>
    </row>
    <row r="67" spans="1:4" x14ac:dyDescent="0.3">
      <c r="A67" s="10"/>
      <c r="B67" s="56"/>
      <c r="C67" s="53"/>
      <c r="D67" s="53"/>
    </row>
    <row r="68" spans="1:4" x14ac:dyDescent="0.3">
      <c r="A68" s="199" t="s">
        <v>59</v>
      </c>
      <c r="B68" s="199"/>
      <c r="C68" s="199"/>
      <c r="D68" s="29" t="s">
        <v>141</v>
      </c>
    </row>
    <row r="69" spans="1:4" x14ac:dyDescent="0.3">
      <c r="A69" s="24">
        <v>3</v>
      </c>
      <c r="B69" s="208" t="s">
        <v>60</v>
      </c>
      <c r="C69" s="208"/>
      <c r="D69" s="38" t="s">
        <v>17</v>
      </c>
    </row>
    <row r="70" spans="1:4" x14ac:dyDescent="0.3">
      <c r="A70" s="31" t="s">
        <v>18</v>
      </c>
      <c r="B70" s="203" t="s">
        <v>61</v>
      </c>
      <c r="C70" s="203"/>
      <c r="D70" s="57">
        <f>((D30+D34+D35)/12)*5%</f>
        <v>8.2845804166666674</v>
      </c>
    </row>
    <row r="71" spans="1:4" x14ac:dyDescent="0.3">
      <c r="A71" s="31" t="s">
        <v>20</v>
      </c>
      <c r="B71" s="203" t="s">
        <v>62</v>
      </c>
      <c r="C71" s="203"/>
      <c r="D71" s="58">
        <f>((D30+D34)/12)*5%*8%</f>
        <v>0.5961761000000001</v>
      </c>
    </row>
    <row r="72" spans="1:4" x14ac:dyDescent="0.3">
      <c r="A72" s="31" t="s">
        <v>21</v>
      </c>
      <c r="B72" s="203" t="s">
        <v>63</v>
      </c>
      <c r="C72" s="203"/>
      <c r="D72" s="58">
        <v>0</v>
      </c>
    </row>
    <row r="73" spans="1:4" x14ac:dyDescent="0.3">
      <c r="A73" s="31" t="s">
        <v>22</v>
      </c>
      <c r="B73" s="203" t="s">
        <v>64</v>
      </c>
      <c r="C73" s="203"/>
      <c r="D73" s="58">
        <f>(((D30+D57)/30/12)*7)</f>
        <v>32.208944444444441</v>
      </c>
    </row>
    <row r="74" spans="1:4" ht="24" customHeight="1" x14ac:dyDescent="0.3">
      <c r="A74" s="31" t="s">
        <v>24</v>
      </c>
      <c r="B74" s="203" t="s">
        <v>65</v>
      </c>
      <c r="C74" s="203"/>
      <c r="D74" s="59">
        <f>(D30/30/12*7)*8%</f>
        <v>2.5682222222222224</v>
      </c>
    </row>
    <row r="75" spans="1:4" x14ac:dyDescent="0.3">
      <c r="A75" s="31" t="s">
        <v>26</v>
      </c>
      <c r="B75" s="203" t="s">
        <v>66</v>
      </c>
      <c r="C75" s="203"/>
      <c r="D75" s="58">
        <f>D30*4%</f>
        <v>66.040000000000006</v>
      </c>
    </row>
    <row r="76" spans="1:4" x14ac:dyDescent="0.3">
      <c r="A76" s="44"/>
      <c r="B76" s="208" t="s">
        <v>51</v>
      </c>
      <c r="C76" s="208"/>
      <c r="D76" s="34">
        <f t="shared" ref="D76" si="2">SUM(D70:D75)</f>
        <v>109.69792318333333</v>
      </c>
    </row>
    <row r="77" spans="1:4" x14ac:dyDescent="0.3">
      <c r="A77" s="10"/>
      <c r="B77" s="10"/>
      <c r="C77" s="10"/>
      <c r="D77" s="10"/>
    </row>
    <row r="78" spans="1:4" x14ac:dyDescent="0.3">
      <c r="A78" s="199" t="s">
        <v>67</v>
      </c>
      <c r="B78" s="199"/>
      <c r="C78" s="199"/>
      <c r="D78" s="29" t="s">
        <v>141</v>
      </c>
    </row>
    <row r="79" spans="1:4" x14ac:dyDescent="0.3">
      <c r="A79" s="24" t="s">
        <v>68</v>
      </c>
      <c r="B79" s="208" t="s">
        <v>127</v>
      </c>
      <c r="C79" s="208"/>
      <c r="D79" s="38" t="s">
        <v>17</v>
      </c>
    </row>
    <row r="80" spans="1:4" x14ac:dyDescent="0.3">
      <c r="A80" s="31" t="s">
        <v>18</v>
      </c>
      <c r="B80" s="209" t="s">
        <v>70</v>
      </c>
      <c r="C80" s="209"/>
      <c r="D80" s="58">
        <v>0</v>
      </c>
    </row>
    <row r="81" spans="1:4" x14ac:dyDescent="0.3">
      <c r="A81" s="31" t="s">
        <v>20</v>
      </c>
      <c r="B81" s="209" t="s">
        <v>71</v>
      </c>
      <c r="C81" s="209"/>
      <c r="D81" s="58">
        <f>(((D30+D66+D76+D84+D105)-(D54-D55-D102-D103))/30*2.96)/12</f>
        <v>39.425639023608241</v>
      </c>
    </row>
    <row r="82" spans="1:4" x14ac:dyDescent="0.3">
      <c r="A82" s="31" t="s">
        <v>21</v>
      </c>
      <c r="B82" s="209" t="s">
        <v>72</v>
      </c>
      <c r="C82" s="209"/>
      <c r="D82" s="58">
        <f>(((D30+D66+D76+D84+D105)-(D54-D55-D102-D103))/30*5*1.5%)/12</f>
        <v>0.99896044823331687</v>
      </c>
    </row>
    <row r="83" spans="1:4" x14ac:dyDescent="0.3">
      <c r="A83" s="31" t="s">
        <v>22</v>
      </c>
      <c r="B83" s="209" t="s">
        <v>73</v>
      </c>
      <c r="C83" s="209"/>
      <c r="D83" s="58">
        <f>(((D30+D66+D76+D84+D105)-(D54-D55-D102-D103))/30*15*0.78%)/12</f>
        <v>1.5583782992439745</v>
      </c>
    </row>
    <row r="84" spans="1:4" x14ac:dyDescent="0.3">
      <c r="A84" s="31" t="s">
        <v>24</v>
      </c>
      <c r="B84" s="209" t="s">
        <v>74</v>
      </c>
      <c r="C84" s="209"/>
      <c r="D84" s="58">
        <f>(((D35*3.95/12)+(D57*3.95*1.02%))/12+((D30+D34)*39.8%*3.95)*1.02%/12)</f>
        <v>7.8881450032543885</v>
      </c>
    </row>
    <row r="85" spans="1:4" x14ac:dyDescent="0.3">
      <c r="A85" s="31" t="s">
        <v>26</v>
      </c>
      <c r="B85" s="209" t="s">
        <v>75</v>
      </c>
      <c r="C85" s="209"/>
      <c r="D85" s="58">
        <v>0</v>
      </c>
    </row>
    <row r="86" spans="1:4" x14ac:dyDescent="0.3">
      <c r="A86" s="44"/>
      <c r="B86" s="208" t="s">
        <v>51</v>
      </c>
      <c r="C86" s="208"/>
      <c r="D86" s="34">
        <f t="shared" ref="D86" si="3">SUM(D80:D85)</f>
        <v>49.871122774339923</v>
      </c>
    </row>
    <row r="87" spans="1:4" ht="15" thickBot="1" x14ac:dyDescent="0.35">
      <c r="A87" s="46"/>
      <c r="B87" s="46"/>
      <c r="C87" s="46"/>
      <c r="D87" s="10"/>
    </row>
    <row r="88" spans="1:4" x14ac:dyDescent="0.3">
      <c r="A88" s="216" t="s">
        <v>76</v>
      </c>
      <c r="B88" s="217"/>
      <c r="C88" s="218"/>
      <c r="D88" s="29" t="s">
        <v>141</v>
      </c>
    </row>
    <row r="89" spans="1:4" x14ac:dyDescent="0.3">
      <c r="A89" s="60" t="s">
        <v>77</v>
      </c>
      <c r="B89" s="210" t="s">
        <v>78</v>
      </c>
      <c r="C89" s="211"/>
      <c r="D89" s="61" t="s">
        <v>17</v>
      </c>
    </row>
    <row r="90" spans="1:4" x14ac:dyDescent="0.3">
      <c r="A90" s="62" t="s">
        <v>18</v>
      </c>
      <c r="B90" s="212" t="s">
        <v>79</v>
      </c>
      <c r="C90" s="213"/>
      <c r="D90" s="63">
        <v>0</v>
      </c>
    </row>
    <row r="91" spans="1:4" ht="15" thickBot="1" x14ac:dyDescent="0.35">
      <c r="A91" s="64"/>
      <c r="B91" s="214" t="s">
        <v>51</v>
      </c>
      <c r="C91" s="215"/>
      <c r="D91" s="65">
        <v>0</v>
      </c>
    </row>
    <row r="92" spans="1:4" x14ac:dyDescent="0.3">
      <c r="A92" s="46"/>
      <c r="B92" s="46"/>
      <c r="C92" s="46"/>
      <c r="D92" s="10"/>
    </row>
    <row r="93" spans="1:4" x14ac:dyDescent="0.3">
      <c r="A93" s="199" t="s">
        <v>80</v>
      </c>
      <c r="B93" s="199"/>
      <c r="C93" s="199"/>
      <c r="D93" s="29" t="s">
        <v>141</v>
      </c>
    </row>
    <row r="94" spans="1:4" x14ac:dyDescent="0.3">
      <c r="A94" s="66">
        <v>4</v>
      </c>
      <c r="B94" s="194" t="s">
        <v>81</v>
      </c>
      <c r="C94" s="194"/>
      <c r="D94" s="55" t="s">
        <v>32</v>
      </c>
    </row>
    <row r="95" spans="1:4" x14ac:dyDescent="0.3">
      <c r="A95" s="54" t="s">
        <v>68</v>
      </c>
      <c r="B95" s="195" t="s">
        <v>69</v>
      </c>
      <c r="C95" s="195"/>
      <c r="D95" s="50">
        <f>D86</f>
        <v>49.871122774339923</v>
      </c>
    </row>
    <row r="96" spans="1:4" x14ac:dyDescent="0.3">
      <c r="A96" s="54" t="s">
        <v>77</v>
      </c>
      <c r="B96" s="195" t="s">
        <v>78</v>
      </c>
      <c r="C96" s="195"/>
      <c r="D96" s="50">
        <v>0</v>
      </c>
    </row>
    <row r="97" spans="1:6" x14ac:dyDescent="0.3">
      <c r="A97" s="44"/>
      <c r="B97" s="194" t="s">
        <v>35</v>
      </c>
      <c r="C97" s="194"/>
      <c r="D97" s="51">
        <f>SUM(D95:D96)</f>
        <v>49.871122774339923</v>
      </c>
      <c r="E97" s="67"/>
    </row>
    <row r="98" spans="1:6" x14ac:dyDescent="0.3">
      <c r="A98" s="10"/>
      <c r="B98" s="10"/>
      <c r="C98" s="10"/>
      <c r="D98" s="10"/>
      <c r="E98" s="67"/>
    </row>
    <row r="99" spans="1:6" x14ac:dyDescent="0.3">
      <c r="A99" s="199" t="s">
        <v>82</v>
      </c>
      <c r="B99" s="199"/>
      <c r="C99" s="199"/>
      <c r="D99" s="29" t="s">
        <v>141</v>
      </c>
      <c r="E99" s="67"/>
    </row>
    <row r="100" spans="1:6" x14ac:dyDescent="0.3">
      <c r="A100" s="68">
        <v>5</v>
      </c>
      <c r="B100" s="194" t="s">
        <v>83</v>
      </c>
      <c r="C100" s="194"/>
      <c r="D100" s="26" t="s">
        <v>17</v>
      </c>
    </row>
    <row r="101" spans="1:6" x14ac:dyDescent="0.3">
      <c r="A101" s="69" t="s">
        <v>18</v>
      </c>
      <c r="B101" s="195" t="s">
        <v>128</v>
      </c>
      <c r="C101" s="195"/>
      <c r="D101" s="70">
        <f>'Anexo III-B Uniformes'!E20</f>
        <v>183.06083333333333</v>
      </c>
    </row>
    <row r="102" spans="1:6" ht="26.25" customHeight="1" x14ac:dyDescent="0.3">
      <c r="A102" s="69" t="s">
        <v>20</v>
      </c>
      <c r="B102" s="205" t="s">
        <v>133</v>
      </c>
      <c r="C102" s="205"/>
      <c r="D102" s="95">
        <f>'Anexo III-C Materiais'!F13</f>
        <v>170.1</v>
      </c>
      <c r="E102" s="71"/>
      <c r="F102" s="72"/>
    </row>
    <row r="103" spans="1:6" x14ac:dyDescent="0.3">
      <c r="A103" s="69" t="s">
        <v>21</v>
      </c>
      <c r="B103" s="195" t="s">
        <v>84</v>
      </c>
      <c r="C103" s="195"/>
      <c r="D103" s="73">
        <f>'Anexo III-A Equip.'!F17</f>
        <v>303.255875</v>
      </c>
      <c r="E103" s="71"/>
      <c r="F103" s="71"/>
    </row>
    <row r="104" spans="1:6" ht="102.75" customHeight="1" x14ac:dyDescent="0.3">
      <c r="A104" s="69" t="s">
        <v>22</v>
      </c>
      <c r="B104" s="205" t="s">
        <v>200</v>
      </c>
      <c r="C104" s="205"/>
      <c r="D104" s="73">
        <v>28.36</v>
      </c>
      <c r="E104" s="71"/>
      <c r="F104" s="71"/>
    </row>
    <row r="105" spans="1:6" x14ac:dyDescent="0.3">
      <c r="A105" s="32"/>
      <c r="B105" s="194" t="s">
        <v>85</v>
      </c>
      <c r="C105" s="194"/>
      <c r="D105" s="74">
        <f>SUM(D101:D104)</f>
        <v>684.77670833333343</v>
      </c>
    </row>
    <row r="106" spans="1:6" x14ac:dyDescent="0.3">
      <c r="A106" s="12"/>
      <c r="B106" s="75"/>
      <c r="C106" s="76"/>
      <c r="D106" s="76"/>
    </row>
    <row r="107" spans="1:6" x14ac:dyDescent="0.3">
      <c r="A107" s="199" t="s">
        <v>86</v>
      </c>
      <c r="B107" s="199"/>
      <c r="C107" s="29"/>
      <c r="D107" s="29" t="s">
        <v>141</v>
      </c>
    </row>
    <row r="108" spans="1:6" x14ac:dyDescent="0.3">
      <c r="A108" s="68">
        <v>6</v>
      </c>
      <c r="B108" s="36" t="s">
        <v>87</v>
      </c>
      <c r="C108" s="37" t="s">
        <v>40</v>
      </c>
      <c r="D108" s="38" t="s">
        <v>17</v>
      </c>
    </row>
    <row r="109" spans="1:6" x14ac:dyDescent="0.3">
      <c r="A109" s="69" t="s">
        <v>18</v>
      </c>
      <c r="B109" s="39" t="s">
        <v>88</v>
      </c>
      <c r="C109" s="31">
        <v>4.8</v>
      </c>
      <c r="D109" s="33">
        <f>(D126)*$C$109/100</f>
        <v>194.5713242059683</v>
      </c>
    </row>
    <row r="110" spans="1:6" x14ac:dyDescent="0.3">
      <c r="A110" s="69" t="s">
        <v>20</v>
      </c>
      <c r="B110" s="39" t="s">
        <v>89</v>
      </c>
      <c r="C110" s="31">
        <v>3.92</v>
      </c>
      <c r="D110" s="33">
        <f>(D126+D109)*$C$110/100</f>
        <v>166.5271106770814</v>
      </c>
    </row>
    <row r="111" spans="1:6" x14ac:dyDescent="0.3">
      <c r="A111" s="69" t="s">
        <v>21</v>
      </c>
      <c r="B111" s="39" t="s">
        <v>90</v>
      </c>
      <c r="C111" s="31"/>
      <c r="D111" s="33"/>
    </row>
    <row r="112" spans="1:6" x14ac:dyDescent="0.3">
      <c r="A112" s="69"/>
      <c r="B112" s="39" t="s">
        <v>91</v>
      </c>
      <c r="C112" s="31">
        <f>3+0.65</f>
        <v>3.65</v>
      </c>
      <c r="D112" s="33">
        <f>((D126+D109+D110)/(1-($C$112+$C$114)/100))*$C$112/100</f>
        <v>176.39339973163987</v>
      </c>
    </row>
    <row r="113" spans="1:4" x14ac:dyDescent="0.3">
      <c r="A113" s="69"/>
      <c r="B113" s="39" t="s">
        <v>92</v>
      </c>
      <c r="C113" s="31"/>
      <c r="D113" s="33"/>
    </row>
    <row r="114" spans="1:4" x14ac:dyDescent="0.3">
      <c r="A114" s="69"/>
      <c r="B114" s="39" t="s">
        <v>93</v>
      </c>
      <c r="C114" s="69">
        <v>5</v>
      </c>
      <c r="D114" s="33">
        <f>((D126+D109+D110)/(1-($C$112+$C$114)/100))*$C$114/100</f>
        <v>241.63479415293136</v>
      </c>
    </row>
    <row r="115" spans="1:4" x14ac:dyDescent="0.3">
      <c r="A115" s="69"/>
      <c r="B115" s="39" t="s">
        <v>94</v>
      </c>
      <c r="C115" s="31"/>
      <c r="D115" s="33"/>
    </row>
    <row r="116" spans="1:4" x14ac:dyDescent="0.3">
      <c r="A116" s="69"/>
      <c r="B116" s="36" t="s">
        <v>51</v>
      </c>
      <c r="C116" s="24">
        <f>SUM(C109:C115)</f>
        <v>17.369999999999997</v>
      </c>
      <c r="D116" s="34">
        <f>SUM(D109:D115)</f>
        <v>779.1266287676209</v>
      </c>
    </row>
    <row r="117" spans="1:4" x14ac:dyDescent="0.3">
      <c r="A117" s="12"/>
      <c r="B117" s="75"/>
      <c r="C117" s="76"/>
      <c r="D117" s="76"/>
    </row>
    <row r="118" spans="1:4" x14ac:dyDescent="0.3">
      <c r="A118" s="220" t="s">
        <v>129</v>
      </c>
      <c r="B118" s="220"/>
      <c r="C118" s="220"/>
      <c r="D118" s="220"/>
    </row>
    <row r="119" spans="1:4" x14ac:dyDescent="0.3">
      <c r="A119" s="219" t="s">
        <v>130</v>
      </c>
      <c r="B119" s="219"/>
      <c r="C119" s="219"/>
      <c r="D119" s="29" t="s">
        <v>141</v>
      </c>
    </row>
    <row r="120" spans="1:4" x14ac:dyDescent="0.3">
      <c r="A120" s="44"/>
      <c r="B120" s="208" t="s">
        <v>95</v>
      </c>
      <c r="C120" s="208"/>
      <c r="D120" s="38" t="s">
        <v>17</v>
      </c>
    </row>
    <row r="121" spans="1:4" x14ac:dyDescent="0.3">
      <c r="A121" s="44" t="s">
        <v>18</v>
      </c>
      <c r="B121" s="203" t="s">
        <v>96</v>
      </c>
      <c r="C121" s="203"/>
      <c r="D121" s="33">
        <f>D30</f>
        <v>1651</v>
      </c>
    </row>
    <row r="122" spans="1:4" x14ac:dyDescent="0.3">
      <c r="A122" s="44" t="s">
        <v>20</v>
      </c>
      <c r="B122" s="203" t="s">
        <v>97</v>
      </c>
      <c r="C122" s="203"/>
      <c r="D122" s="33">
        <f>D66</f>
        <v>1558.2235000000001</v>
      </c>
    </row>
    <row r="123" spans="1:4" x14ac:dyDescent="0.3">
      <c r="A123" s="44" t="s">
        <v>21</v>
      </c>
      <c r="B123" s="203" t="s">
        <v>98</v>
      </c>
      <c r="C123" s="203"/>
      <c r="D123" s="33">
        <f>D76</f>
        <v>109.69792318333333</v>
      </c>
    </row>
    <row r="124" spans="1:4" x14ac:dyDescent="0.3">
      <c r="A124" s="44" t="s">
        <v>22</v>
      </c>
      <c r="B124" s="203" t="s">
        <v>99</v>
      </c>
      <c r="C124" s="203"/>
      <c r="D124" s="33">
        <f>D97</f>
        <v>49.871122774339923</v>
      </c>
    </row>
    <row r="125" spans="1:4" x14ac:dyDescent="0.3">
      <c r="A125" s="44" t="s">
        <v>24</v>
      </c>
      <c r="B125" s="203" t="s">
        <v>100</v>
      </c>
      <c r="C125" s="203"/>
      <c r="D125" s="33">
        <f>D105</f>
        <v>684.77670833333343</v>
      </c>
    </row>
    <row r="126" spans="1:4" x14ac:dyDescent="0.3">
      <c r="A126" s="44"/>
      <c r="B126" s="208" t="s">
        <v>101</v>
      </c>
      <c r="C126" s="208"/>
      <c r="D126" s="34">
        <f>SUM(D121:D125)</f>
        <v>4053.5692542910065</v>
      </c>
    </row>
    <row r="127" spans="1:4" x14ac:dyDescent="0.3">
      <c r="A127" s="44" t="s">
        <v>26</v>
      </c>
      <c r="B127" s="203" t="s">
        <v>102</v>
      </c>
      <c r="C127" s="203"/>
      <c r="D127" s="33">
        <f>D116</f>
        <v>779.1266287676209</v>
      </c>
    </row>
    <row r="128" spans="1:4" x14ac:dyDescent="0.3">
      <c r="A128" s="44"/>
      <c r="B128" s="208" t="s">
        <v>103</v>
      </c>
      <c r="C128" s="208"/>
      <c r="D128" s="34">
        <f>SUM(D126:D127)</f>
        <v>4832.6958830586273</v>
      </c>
    </row>
    <row r="129" spans="1:4" x14ac:dyDescent="0.3">
      <c r="A129" s="44"/>
      <c r="B129" s="208" t="s">
        <v>104</v>
      </c>
      <c r="C129" s="208"/>
      <c r="D129" s="45">
        <f>D128/D30</f>
        <v>2.9271325760500466</v>
      </c>
    </row>
    <row r="130" spans="1:4" x14ac:dyDescent="0.3">
      <c r="A130" s="10"/>
      <c r="B130" s="77"/>
      <c r="C130" s="10"/>
      <c r="D130" s="10"/>
    </row>
    <row r="131" spans="1:4" x14ac:dyDescent="0.3">
      <c r="A131" s="10"/>
      <c r="B131" s="10"/>
      <c r="C131" s="10"/>
      <c r="D131" s="10"/>
    </row>
    <row r="132" spans="1:4" x14ac:dyDescent="0.3">
      <c r="A132" s="199" t="s">
        <v>105</v>
      </c>
      <c r="B132" s="199"/>
      <c r="C132" s="29"/>
      <c r="D132" s="29" t="s">
        <v>141</v>
      </c>
    </row>
    <row r="133" spans="1:4" x14ac:dyDescent="0.3">
      <c r="A133" s="68">
        <v>6</v>
      </c>
      <c r="B133" s="36" t="s">
        <v>87</v>
      </c>
      <c r="C133" s="37" t="s">
        <v>40</v>
      </c>
      <c r="D133" s="38" t="s">
        <v>17</v>
      </c>
    </row>
    <row r="134" spans="1:4" x14ac:dyDescent="0.3">
      <c r="A134" s="69" t="s">
        <v>18</v>
      </c>
      <c r="B134" s="39" t="s">
        <v>88</v>
      </c>
      <c r="C134" s="31">
        <v>4.8</v>
      </c>
      <c r="D134" s="33">
        <f>(D151)*$C$134/100</f>
        <v>194.5713242059683</v>
      </c>
    </row>
    <row r="135" spans="1:4" x14ac:dyDescent="0.3">
      <c r="A135" s="69" t="s">
        <v>20</v>
      </c>
      <c r="B135" s="39" t="s">
        <v>89</v>
      </c>
      <c r="C135" s="31">
        <v>3.92</v>
      </c>
      <c r="D135" s="33">
        <f>(D151+D134)*$C$135/100</f>
        <v>166.5271106770814</v>
      </c>
    </row>
    <row r="136" spans="1:4" x14ac:dyDescent="0.3">
      <c r="A136" s="69" t="s">
        <v>21</v>
      </c>
      <c r="B136" s="39" t="s">
        <v>90</v>
      </c>
      <c r="C136" s="31"/>
      <c r="D136" s="33"/>
    </row>
    <row r="137" spans="1:4" x14ac:dyDescent="0.3">
      <c r="A137" s="69"/>
      <c r="B137" s="39" t="s">
        <v>106</v>
      </c>
      <c r="C137" s="40">
        <v>9.25</v>
      </c>
      <c r="D137" s="33">
        <f>((D151+D134+D135)/(1-($C$137+$C$139)/100))*$C$137/100</f>
        <v>476.21779737446087</v>
      </c>
    </row>
    <row r="138" spans="1:4" x14ac:dyDescent="0.3">
      <c r="A138" s="69"/>
      <c r="B138" s="39" t="s">
        <v>92</v>
      </c>
      <c r="C138" s="31"/>
      <c r="D138" s="33"/>
    </row>
    <row r="139" spans="1:4" x14ac:dyDescent="0.3">
      <c r="A139" s="69"/>
      <c r="B139" s="39" t="s">
        <v>93</v>
      </c>
      <c r="C139" s="69">
        <v>5</v>
      </c>
      <c r="D139" s="33">
        <f>((D151+D134+D135)/(1-($C$137+$C$139)/100))*$C$139/100</f>
        <v>257.41502560781669</v>
      </c>
    </row>
    <row r="140" spans="1:4" x14ac:dyDescent="0.3">
      <c r="A140" s="69"/>
      <c r="B140" s="39" t="s">
        <v>94</v>
      </c>
      <c r="C140" s="31"/>
      <c r="D140" s="33"/>
    </row>
    <row r="141" spans="1:4" x14ac:dyDescent="0.3">
      <c r="A141" s="69"/>
      <c r="B141" s="36" t="s">
        <v>51</v>
      </c>
      <c r="C141" s="24">
        <f>SUM(C134:C140)</f>
        <v>22.97</v>
      </c>
      <c r="D141" s="34">
        <f>SUM(D134:D140)</f>
        <v>1094.7312578653273</v>
      </c>
    </row>
    <row r="142" spans="1:4" x14ac:dyDescent="0.3">
      <c r="A142" s="46"/>
      <c r="B142" s="46"/>
      <c r="C142" s="46"/>
      <c r="D142" s="46"/>
    </row>
    <row r="143" spans="1:4" x14ac:dyDescent="0.3">
      <c r="A143" s="220" t="s">
        <v>131</v>
      </c>
      <c r="B143" s="220"/>
      <c r="C143" s="220"/>
      <c r="D143" s="220"/>
    </row>
    <row r="144" spans="1:4" x14ac:dyDescent="0.3">
      <c r="A144" s="221" t="s">
        <v>132</v>
      </c>
      <c r="B144" s="221"/>
      <c r="C144" s="221"/>
      <c r="D144" s="29" t="s">
        <v>141</v>
      </c>
    </row>
    <row r="145" spans="1:4" x14ac:dyDescent="0.3">
      <c r="A145" s="44"/>
      <c r="B145" s="208" t="s">
        <v>95</v>
      </c>
      <c r="C145" s="208"/>
      <c r="D145" s="38" t="s">
        <v>17</v>
      </c>
    </row>
    <row r="146" spans="1:4" x14ac:dyDescent="0.3">
      <c r="A146" s="44" t="s">
        <v>18</v>
      </c>
      <c r="B146" s="203" t="s">
        <v>96</v>
      </c>
      <c r="C146" s="203"/>
      <c r="D146" s="33">
        <f t="shared" ref="D146:D150" si="4">D121</f>
        <v>1651</v>
      </c>
    </row>
    <row r="147" spans="1:4" x14ac:dyDescent="0.3">
      <c r="A147" s="44" t="s">
        <v>20</v>
      </c>
      <c r="B147" s="203" t="s">
        <v>97</v>
      </c>
      <c r="C147" s="203"/>
      <c r="D147" s="33">
        <f t="shared" si="4"/>
        <v>1558.2235000000001</v>
      </c>
    </row>
    <row r="148" spans="1:4" x14ac:dyDescent="0.3">
      <c r="A148" s="44" t="s">
        <v>21</v>
      </c>
      <c r="B148" s="203" t="s">
        <v>98</v>
      </c>
      <c r="C148" s="203"/>
      <c r="D148" s="33">
        <f t="shared" si="4"/>
        <v>109.69792318333333</v>
      </c>
    </row>
    <row r="149" spans="1:4" x14ac:dyDescent="0.3">
      <c r="A149" s="44" t="s">
        <v>22</v>
      </c>
      <c r="B149" s="203" t="s">
        <v>99</v>
      </c>
      <c r="C149" s="203"/>
      <c r="D149" s="33">
        <f t="shared" si="4"/>
        <v>49.871122774339923</v>
      </c>
    </row>
    <row r="150" spans="1:4" x14ac:dyDescent="0.3">
      <c r="A150" s="44" t="s">
        <v>24</v>
      </c>
      <c r="B150" s="203" t="s">
        <v>100</v>
      </c>
      <c r="C150" s="203"/>
      <c r="D150" s="33">
        <f t="shared" si="4"/>
        <v>684.77670833333343</v>
      </c>
    </row>
    <row r="151" spans="1:4" x14ac:dyDescent="0.3">
      <c r="A151" s="44"/>
      <c r="B151" s="208" t="s">
        <v>101</v>
      </c>
      <c r="C151" s="208"/>
      <c r="D151" s="34">
        <f>SUM(D146:D150)</f>
        <v>4053.5692542910065</v>
      </c>
    </row>
    <row r="152" spans="1:4" x14ac:dyDescent="0.3">
      <c r="A152" s="44" t="s">
        <v>26</v>
      </c>
      <c r="B152" s="203" t="s">
        <v>102</v>
      </c>
      <c r="C152" s="203"/>
      <c r="D152" s="33">
        <f>D141</f>
        <v>1094.7312578653273</v>
      </c>
    </row>
    <row r="153" spans="1:4" x14ac:dyDescent="0.3">
      <c r="A153" s="44"/>
      <c r="B153" s="208" t="s">
        <v>103</v>
      </c>
      <c r="C153" s="208"/>
      <c r="D153" s="34">
        <f>SUM(D151:D152)</f>
        <v>5148.3005121563338</v>
      </c>
    </row>
    <row r="154" spans="1:4" x14ac:dyDescent="0.3">
      <c r="A154" s="44"/>
      <c r="B154" s="208" t="s">
        <v>104</v>
      </c>
      <c r="C154" s="208"/>
      <c r="D154" s="45">
        <f>D153/D30</f>
        <v>3.1182922544859681</v>
      </c>
    </row>
  </sheetData>
  <mergeCells count="109">
    <mergeCell ref="A143:D143"/>
    <mergeCell ref="B154:C154"/>
    <mergeCell ref="B149:C149"/>
    <mergeCell ref="B150:C150"/>
    <mergeCell ref="B151:C151"/>
    <mergeCell ref="B152:C152"/>
    <mergeCell ref="B153:C153"/>
    <mergeCell ref="A144:C144"/>
    <mergeCell ref="B145:C145"/>
    <mergeCell ref="B146:C146"/>
    <mergeCell ref="B147:C147"/>
    <mergeCell ref="B148:C148"/>
    <mergeCell ref="B126:C126"/>
    <mergeCell ref="B127:C127"/>
    <mergeCell ref="B128:C128"/>
    <mergeCell ref="B129:C129"/>
    <mergeCell ref="A132:B132"/>
    <mergeCell ref="B120:C120"/>
    <mergeCell ref="B121:C121"/>
    <mergeCell ref="B122:C122"/>
    <mergeCell ref="B123:C123"/>
    <mergeCell ref="B124:C124"/>
    <mergeCell ref="B125:C125"/>
    <mergeCell ref="B103:C103"/>
    <mergeCell ref="B104:C104"/>
    <mergeCell ref="B105:C105"/>
    <mergeCell ref="A107:B107"/>
    <mergeCell ref="A119:C119"/>
    <mergeCell ref="B96:C96"/>
    <mergeCell ref="B97:C97"/>
    <mergeCell ref="A99:C99"/>
    <mergeCell ref="B100:C100"/>
    <mergeCell ref="B101:C101"/>
    <mergeCell ref="B102:C102"/>
    <mergeCell ref="A118:D118"/>
    <mergeCell ref="B89:C89"/>
    <mergeCell ref="B90:C90"/>
    <mergeCell ref="B91:C91"/>
    <mergeCell ref="A93:C93"/>
    <mergeCell ref="B94:C94"/>
    <mergeCell ref="B95:C95"/>
    <mergeCell ref="B82:C82"/>
    <mergeCell ref="B83:C83"/>
    <mergeCell ref="B84:C84"/>
    <mergeCell ref="B85:C85"/>
    <mergeCell ref="B86:C86"/>
    <mergeCell ref="A88:C88"/>
    <mergeCell ref="B75:C75"/>
    <mergeCell ref="B76:C76"/>
    <mergeCell ref="A78:C78"/>
    <mergeCell ref="B79:C79"/>
    <mergeCell ref="B80:C80"/>
    <mergeCell ref="B81:C81"/>
    <mergeCell ref="B69:C69"/>
    <mergeCell ref="B70:C70"/>
    <mergeCell ref="B71:C71"/>
    <mergeCell ref="B72:C72"/>
    <mergeCell ref="B73:C73"/>
    <mergeCell ref="B74:C74"/>
    <mergeCell ref="B62:C62"/>
    <mergeCell ref="B63:C63"/>
    <mergeCell ref="B64:C64"/>
    <mergeCell ref="B65:C65"/>
    <mergeCell ref="B66:C66"/>
    <mergeCell ref="A68:C68"/>
    <mergeCell ref="B54:C54"/>
    <mergeCell ref="B55:C55"/>
    <mergeCell ref="B57:C57"/>
    <mergeCell ref="B58:C58"/>
    <mergeCell ref="B59:C59"/>
    <mergeCell ref="A61:C61"/>
    <mergeCell ref="B56:C56"/>
    <mergeCell ref="B31:D31"/>
    <mergeCell ref="A32:C32"/>
    <mergeCell ref="A33:B33"/>
    <mergeCell ref="A39:C39"/>
    <mergeCell ref="A52:C52"/>
    <mergeCell ref="B53:C53"/>
    <mergeCell ref="B25:C25"/>
    <mergeCell ref="B26:C26"/>
    <mergeCell ref="B27:C27"/>
    <mergeCell ref="B28:C28"/>
    <mergeCell ref="B29:C29"/>
    <mergeCell ref="B30:C30"/>
    <mergeCell ref="A16:B16"/>
    <mergeCell ref="C16:D16"/>
    <mergeCell ref="A18:D18"/>
    <mergeCell ref="A22:C22"/>
    <mergeCell ref="B23:C23"/>
    <mergeCell ref="B24:C24"/>
    <mergeCell ref="A13:B13"/>
    <mergeCell ref="C13:D13"/>
    <mergeCell ref="A14:B14"/>
    <mergeCell ref="C14:D14"/>
    <mergeCell ref="A15:B15"/>
    <mergeCell ref="C15:D15"/>
    <mergeCell ref="A8:B8"/>
    <mergeCell ref="C8:D8"/>
    <mergeCell ref="A9:B9"/>
    <mergeCell ref="C9:D9"/>
    <mergeCell ref="A11:D11"/>
    <mergeCell ref="A12:B12"/>
    <mergeCell ref="C12:D12"/>
    <mergeCell ref="A1:D1"/>
    <mergeCell ref="A2:D2"/>
    <mergeCell ref="A4:D4"/>
    <mergeCell ref="A5:D5"/>
    <mergeCell ref="A6:D6"/>
    <mergeCell ref="A7:D7"/>
  </mergeCells>
  <pageMargins left="0.511811024" right="0.511811024" top="0.9916666666666667" bottom="0.78740157499999996" header="0.31496062000000002" footer="0.31496062000000002"/>
  <pageSetup paperSize="9" scale="91" orientation="portrait" r:id="rId1"/>
  <headerFooter>
    <oddHeader>&amp;L&amp;G&amp;CProcesso 23069.158494/2023-26
PE 39/2023&amp;R&amp;G</oddHeader>
    <oddFooter>&amp;L&amp;A&amp;R&amp;"-,Itálico"&amp;10&amp;P/&amp;N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572C1-DC34-431D-8800-3FCC7F06F6C6}">
  <dimension ref="A1:G14"/>
  <sheetViews>
    <sheetView topLeftCell="A10" zoomScaleNormal="100" workbookViewId="0">
      <selection activeCell="A6" sqref="A6:G6"/>
    </sheetView>
  </sheetViews>
  <sheetFormatPr defaultColWidth="11.44140625" defaultRowHeight="14.4" x14ac:dyDescent="0.3"/>
  <cols>
    <col min="1" max="1" width="5.109375" style="10" customWidth="1"/>
    <col min="2" max="2" width="25.88671875" style="10" bestFit="1" customWidth="1"/>
    <col min="3" max="3" width="7.6640625" style="10" bestFit="1" customWidth="1"/>
    <col min="4" max="4" width="17.6640625" style="10" bestFit="1" customWidth="1"/>
    <col min="5" max="5" width="21.33203125" style="10" bestFit="1" customWidth="1"/>
    <col min="6" max="6" width="22.33203125" style="11" bestFit="1" customWidth="1"/>
    <col min="7" max="7" width="19" style="10" bestFit="1" customWidth="1"/>
    <col min="8" max="8" width="17" style="10" customWidth="1"/>
    <col min="9" max="9" width="14.33203125" style="10" customWidth="1"/>
    <col min="10" max="255" width="11.44140625" style="10"/>
    <col min="256" max="256" width="5.109375" style="10" customWidth="1"/>
    <col min="257" max="257" width="57.5546875" style="10" customWidth="1"/>
    <col min="258" max="258" width="16.6640625" style="10" customWidth="1"/>
    <col min="259" max="259" width="10.33203125" style="10" bestFit="1" customWidth="1"/>
    <col min="260" max="260" width="6.88671875" style="10" bestFit="1" customWidth="1"/>
    <col min="261" max="261" width="7.88671875" style="10" bestFit="1" customWidth="1"/>
    <col min="262" max="262" width="11.44140625" style="10"/>
    <col min="263" max="263" width="46" style="10" customWidth="1"/>
    <col min="264" max="264" width="17" style="10" customWidth="1"/>
    <col min="265" max="265" width="14.33203125" style="10" customWidth="1"/>
    <col min="266" max="511" width="11.44140625" style="10"/>
    <col min="512" max="512" width="5.109375" style="10" customWidth="1"/>
    <col min="513" max="513" width="57.5546875" style="10" customWidth="1"/>
    <col min="514" max="514" width="16.6640625" style="10" customWidth="1"/>
    <col min="515" max="515" width="10.33203125" style="10" bestFit="1" customWidth="1"/>
    <col min="516" max="516" width="6.88671875" style="10" bestFit="1" customWidth="1"/>
    <col min="517" max="517" width="7.88671875" style="10" bestFit="1" customWidth="1"/>
    <col min="518" max="518" width="11.44140625" style="10"/>
    <col min="519" max="519" width="46" style="10" customWidth="1"/>
    <col min="520" max="520" width="17" style="10" customWidth="1"/>
    <col min="521" max="521" width="14.33203125" style="10" customWidth="1"/>
    <col min="522" max="767" width="11.44140625" style="10"/>
    <col min="768" max="768" width="5.109375" style="10" customWidth="1"/>
    <col min="769" max="769" width="57.5546875" style="10" customWidth="1"/>
    <col min="770" max="770" width="16.6640625" style="10" customWidth="1"/>
    <col min="771" max="771" width="10.33203125" style="10" bestFit="1" customWidth="1"/>
    <col min="772" max="772" width="6.88671875" style="10" bestFit="1" customWidth="1"/>
    <col min="773" max="773" width="7.88671875" style="10" bestFit="1" customWidth="1"/>
    <col min="774" max="774" width="11.44140625" style="10"/>
    <col min="775" max="775" width="46" style="10" customWidth="1"/>
    <col min="776" max="776" width="17" style="10" customWidth="1"/>
    <col min="777" max="777" width="14.33203125" style="10" customWidth="1"/>
    <col min="778" max="1023" width="11.44140625" style="10"/>
    <col min="1024" max="1024" width="5.109375" style="10" customWidth="1"/>
    <col min="1025" max="1025" width="57.5546875" style="10" customWidth="1"/>
    <col min="1026" max="1026" width="16.6640625" style="10" customWidth="1"/>
    <col min="1027" max="1027" width="10.33203125" style="10" bestFit="1" customWidth="1"/>
    <col min="1028" max="1028" width="6.88671875" style="10" bestFit="1" customWidth="1"/>
    <col min="1029" max="1029" width="7.88671875" style="10" bestFit="1" customWidth="1"/>
    <col min="1030" max="1030" width="11.44140625" style="10"/>
    <col min="1031" max="1031" width="46" style="10" customWidth="1"/>
    <col min="1032" max="1032" width="17" style="10" customWidth="1"/>
    <col min="1033" max="1033" width="14.33203125" style="10" customWidth="1"/>
    <col min="1034" max="1279" width="11.44140625" style="10"/>
    <col min="1280" max="1280" width="5.109375" style="10" customWidth="1"/>
    <col min="1281" max="1281" width="57.5546875" style="10" customWidth="1"/>
    <col min="1282" max="1282" width="16.6640625" style="10" customWidth="1"/>
    <col min="1283" max="1283" width="10.33203125" style="10" bestFit="1" customWidth="1"/>
    <col min="1284" max="1284" width="6.88671875" style="10" bestFit="1" customWidth="1"/>
    <col min="1285" max="1285" width="7.88671875" style="10" bestFit="1" customWidth="1"/>
    <col min="1286" max="1286" width="11.44140625" style="10"/>
    <col min="1287" max="1287" width="46" style="10" customWidth="1"/>
    <col min="1288" max="1288" width="17" style="10" customWidth="1"/>
    <col min="1289" max="1289" width="14.33203125" style="10" customWidth="1"/>
    <col min="1290" max="1535" width="11.44140625" style="10"/>
    <col min="1536" max="1536" width="5.109375" style="10" customWidth="1"/>
    <col min="1537" max="1537" width="57.5546875" style="10" customWidth="1"/>
    <col min="1538" max="1538" width="16.6640625" style="10" customWidth="1"/>
    <col min="1539" max="1539" width="10.33203125" style="10" bestFit="1" customWidth="1"/>
    <col min="1540" max="1540" width="6.88671875" style="10" bestFit="1" customWidth="1"/>
    <col min="1541" max="1541" width="7.88671875" style="10" bestFit="1" customWidth="1"/>
    <col min="1542" max="1542" width="11.44140625" style="10"/>
    <col min="1543" max="1543" width="46" style="10" customWidth="1"/>
    <col min="1544" max="1544" width="17" style="10" customWidth="1"/>
    <col min="1545" max="1545" width="14.33203125" style="10" customWidth="1"/>
    <col min="1546" max="1791" width="11.44140625" style="10"/>
    <col min="1792" max="1792" width="5.109375" style="10" customWidth="1"/>
    <col min="1793" max="1793" width="57.5546875" style="10" customWidth="1"/>
    <col min="1794" max="1794" width="16.6640625" style="10" customWidth="1"/>
    <col min="1795" max="1795" width="10.33203125" style="10" bestFit="1" customWidth="1"/>
    <col min="1796" max="1796" width="6.88671875" style="10" bestFit="1" customWidth="1"/>
    <col min="1797" max="1797" width="7.88671875" style="10" bestFit="1" customWidth="1"/>
    <col min="1798" max="1798" width="11.44140625" style="10"/>
    <col min="1799" max="1799" width="46" style="10" customWidth="1"/>
    <col min="1800" max="1800" width="17" style="10" customWidth="1"/>
    <col min="1801" max="1801" width="14.33203125" style="10" customWidth="1"/>
    <col min="1802" max="2047" width="11.44140625" style="10"/>
    <col min="2048" max="2048" width="5.109375" style="10" customWidth="1"/>
    <col min="2049" max="2049" width="57.5546875" style="10" customWidth="1"/>
    <col min="2050" max="2050" width="16.6640625" style="10" customWidth="1"/>
    <col min="2051" max="2051" width="10.33203125" style="10" bestFit="1" customWidth="1"/>
    <col min="2052" max="2052" width="6.88671875" style="10" bestFit="1" customWidth="1"/>
    <col min="2053" max="2053" width="7.88671875" style="10" bestFit="1" customWidth="1"/>
    <col min="2054" max="2054" width="11.44140625" style="10"/>
    <col min="2055" max="2055" width="46" style="10" customWidth="1"/>
    <col min="2056" max="2056" width="17" style="10" customWidth="1"/>
    <col min="2057" max="2057" width="14.33203125" style="10" customWidth="1"/>
    <col min="2058" max="2303" width="11.44140625" style="10"/>
    <col min="2304" max="2304" width="5.109375" style="10" customWidth="1"/>
    <col min="2305" max="2305" width="57.5546875" style="10" customWidth="1"/>
    <col min="2306" max="2306" width="16.6640625" style="10" customWidth="1"/>
    <col min="2307" max="2307" width="10.33203125" style="10" bestFit="1" customWidth="1"/>
    <col min="2308" max="2308" width="6.88671875" style="10" bestFit="1" customWidth="1"/>
    <col min="2309" max="2309" width="7.88671875" style="10" bestFit="1" customWidth="1"/>
    <col min="2310" max="2310" width="11.44140625" style="10"/>
    <col min="2311" max="2311" width="46" style="10" customWidth="1"/>
    <col min="2312" max="2312" width="17" style="10" customWidth="1"/>
    <col min="2313" max="2313" width="14.33203125" style="10" customWidth="1"/>
    <col min="2314" max="2559" width="11.44140625" style="10"/>
    <col min="2560" max="2560" width="5.109375" style="10" customWidth="1"/>
    <col min="2561" max="2561" width="57.5546875" style="10" customWidth="1"/>
    <col min="2562" max="2562" width="16.6640625" style="10" customWidth="1"/>
    <col min="2563" max="2563" width="10.33203125" style="10" bestFit="1" customWidth="1"/>
    <col min="2564" max="2564" width="6.88671875" style="10" bestFit="1" customWidth="1"/>
    <col min="2565" max="2565" width="7.88671875" style="10" bestFit="1" customWidth="1"/>
    <col min="2566" max="2566" width="11.44140625" style="10"/>
    <col min="2567" max="2567" width="46" style="10" customWidth="1"/>
    <col min="2568" max="2568" width="17" style="10" customWidth="1"/>
    <col min="2569" max="2569" width="14.33203125" style="10" customWidth="1"/>
    <col min="2570" max="2815" width="11.44140625" style="10"/>
    <col min="2816" max="2816" width="5.109375" style="10" customWidth="1"/>
    <col min="2817" max="2817" width="57.5546875" style="10" customWidth="1"/>
    <col min="2818" max="2818" width="16.6640625" style="10" customWidth="1"/>
    <col min="2819" max="2819" width="10.33203125" style="10" bestFit="1" customWidth="1"/>
    <col min="2820" max="2820" width="6.88671875" style="10" bestFit="1" customWidth="1"/>
    <col min="2821" max="2821" width="7.88671875" style="10" bestFit="1" customWidth="1"/>
    <col min="2822" max="2822" width="11.44140625" style="10"/>
    <col min="2823" max="2823" width="46" style="10" customWidth="1"/>
    <col min="2824" max="2824" width="17" style="10" customWidth="1"/>
    <col min="2825" max="2825" width="14.33203125" style="10" customWidth="1"/>
    <col min="2826" max="3071" width="11.44140625" style="10"/>
    <col min="3072" max="3072" width="5.109375" style="10" customWidth="1"/>
    <col min="3073" max="3073" width="57.5546875" style="10" customWidth="1"/>
    <col min="3074" max="3074" width="16.6640625" style="10" customWidth="1"/>
    <col min="3075" max="3075" width="10.33203125" style="10" bestFit="1" customWidth="1"/>
    <col min="3076" max="3076" width="6.88671875" style="10" bestFit="1" customWidth="1"/>
    <col min="3077" max="3077" width="7.88671875" style="10" bestFit="1" customWidth="1"/>
    <col min="3078" max="3078" width="11.44140625" style="10"/>
    <col min="3079" max="3079" width="46" style="10" customWidth="1"/>
    <col min="3080" max="3080" width="17" style="10" customWidth="1"/>
    <col min="3081" max="3081" width="14.33203125" style="10" customWidth="1"/>
    <col min="3082" max="3327" width="11.44140625" style="10"/>
    <col min="3328" max="3328" width="5.109375" style="10" customWidth="1"/>
    <col min="3329" max="3329" width="57.5546875" style="10" customWidth="1"/>
    <col min="3330" max="3330" width="16.6640625" style="10" customWidth="1"/>
    <col min="3331" max="3331" width="10.33203125" style="10" bestFit="1" customWidth="1"/>
    <col min="3332" max="3332" width="6.88671875" style="10" bestFit="1" customWidth="1"/>
    <col min="3333" max="3333" width="7.88671875" style="10" bestFit="1" customWidth="1"/>
    <col min="3334" max="3334" width="11.44140625" style="10"/>
    <col min="3335" max="3335" width="46" style="10" customWidth="1"/>
    <col min="3336" max="3336" width="17" style="10" customWidth="1"/>
    <col min="3337" max="3337" width="14.33203125" style="10" customWidth="1"/>
    <col min="3338" max="3583" width="11.44140625" style="10"/>
    <col min="3584" max="3584" width="5.109375" style="10" customWidth="1"/>
    <col min="3585" max="3585" width="57.5546875" style="10" customWidth="1"/>
    <col min="3586" max="3586" width="16.6640625" style="10" customWidth="1"/>
    <col min="3587" max="3587" width="10.33203125" style="10" bestFit="1" customWidth="1"/>
    <col min="3588" max="3588" width="6.88671875" style="10" bestFit="1" customWidth="1"/>
    <col min="3589" max="3589" width="7.88671875" style="10" bestFit="1" customWidth="1"/>
    <col min="3590" max="3590" width="11.44140625" style="10"/>
    <col min="3591" max="3591" width="46" style="10" customWidth="1"/>
    <col min="3592" max="3592" width="17" style="10" customWidth="1"/>
    <col min="3593" max="3593" width="14.33203125" style="10" customWidth="1"/>
    <col min="3594" max="3839" width="11.44140625" style="10"/>
    <col min="3840" max="3840" width="5.109375" style="10" customWidth="1"/>
    <col min="3841" max="3841" width="57.5546875" style="10" customWidth="1"/>
    <col min="3842" max="3842" width="16.6640625" style="10" customWidth="1"/>
    <col min="3843" max="3843" width="10.33203125" style="10" bestFit="1" customWidth="1"/>
    <col min="3844" max="3844" width="6.88671875" style="10" bestFit="1" customWidth="1"/>
    <col min="3845" max="3845" width="7.88671875" style="10" bestFit="1" customWidth="1"/>
    <col min="3846" max="3846" width="11.44140625" style="10"/>
    <col min="3847" max="3847" width="46" style="10" customWidth="1"/>
    <col min="3848" max="3848" width="17" style="10" customWidth="1"/>
    <col min="3849" max="3849" width="14.33203125" style="10" customWidth="1"/>
    <col min="3850" max="4095" width="11.44140625" style="10"/>
    <col min="4096" max="4096" width="5.109375" style="10" customWidth="1"/>
    <col min="4097" max="4097" width="57.5546875" style="10" customWidth="1"/>
    <col min="4098" max="4098" width="16.6640625" style="10" customWidth="1"/>
    <col min="4099" max="4099" width="10.33203125" style="10" bestFit="1" customWidth="1"/>
    <col min="4100" max="4100" width="6.88671875" style="10" bestFit="1" customWidth="1"/>
    <col min="4101" max="4101" width="7.88671875" style="10" bestFit="1" customWidth="1"/>
    <col min="4102" max="4102" width="11.44140625" style="10"/>
    <col min="4103" max="4103" width="46" style="10" customWidth="1"/>
    <col min="4104" max="4104" width="17" style="10" customWidth="1"/>
    <col min="4105" max="4105" width="14.33203125" style="10" customWidth="1"/>
    <col min="4106" max="4351" width="11.44140625" style="10"/>
    <col min="4352" max="4352" width="5.109375" style="10" customWidth="1"/>
    <col min="4353" max="4353" width="57.5546875" style="10" customWidth="1"/>
    <col min="4354" max="4354" width="16.6640625" style="10" customWidth="1"/>
    <col min="4355" max="4355" width="10.33203125" style="10" bestFit="1" customWidth="1"/>
    <col min="4356" max="4356" width="6.88671875" style="10" bestFit="1" customWidth="1"/>
    <col min="4357" max="4357" width="7.88671875" style="10" bestFit="1" customWidth="1"/>
    <col min="4358" max="4358" width="11.44140625" style="10"/>
    <col min="4359" max="4359" width="46" style="10" customWidth="1"/>
    <col min="4360" max="4360" width="17" style="10" customWidth="1"/>
    <col min="4361" max="4361" width="14.33203125" style="10" customWidth="1"/>
    <col min="4362" max="4607" width="11.44140625" style="10"/>
    <col min="4608" max="4608" width="5.109375" style="10" customWidth="1"/>
    <col min="4609" max="4609" width="57.5546875" style="10" customWidth="1"/>
    <col min="4610" max="4610" width="16.6640625" style="10" customWidth="1"/>
    <col min="4611" max="4611" width="10.33203125" style="10" bestFit="1" customWidth="1"/>
    <col min="4612" max="4612" width="6.88671875" style="10" bestFit="1" customWidth="1"/>
    <col min="4613" max="4613" width="7.88671875" style="10" bestFit="1" customWidth="1"/>
    <col min="4614" max="4614" width="11.44140625" style="10"/>
    <col min="4615" max="4615" width="46" style="10" customWidth="1"/>
    <col min="4616" max="4616" width="17" style="10" customWidth="1"/>
    <col min="4617" max="4617" width="14.33203125" style="10" customWidth="1"/>
    <col min="4618" max="4863" width="11.44140625" style="10"/>
    <col min="4864" max="4864" width="5.109375" style="10" customWidth="1"/>
    <col min="4865" max="4865" width="57.5546875" style="10" customWidth="1"/>
    <col min="4866" max="4866" width="16.6640625" style="10" customWidth="1"/>
    <col min="4867" max="4867" width="10.33203125" style="10" bestFit="1" customWidth="1"/>
    <col min="4868" max="4868" width="6.88671875" style="10" bestFit="1" customWidth="1"/>
    <col min="4869" max="4869" width="7.88671875" style="10" bestFit="1" customWidth="1"/>
    <col min="4870" max="4870" width="11.44140625" style="10"/>
    <col min="4871" max="4871" width="46" style="10" customWidth="1"/>
    <col min="4872" max="4872" width="17" style="10" customWidth="1"/>
    <col min="4873" max="4873" width="14.33203125" style="10" customWidth="1"/>
    <col min="4874" max="5119" width="11.44140625" style="10"/>
    <col min="5120" max="5120" width="5.109375" style="10" customWidth="1"/>
    <col min="5121" max="5121" width="57.5546875" style="10" customWidth="1"/>
    <col min="5122" max="5122" width="16.6640625" style="10" customWidth="1"/>
    <col min="5123" max="5123" width="10.33203125" style="10" bestFit="1" customWidth="1"/>
    <col min="5124" max="5124" width="6.88671875" style="10" bestFit="1" customWidth="1"/>
    <col min="5125" max="5125" width="7.88671875" style="10" bestFit="1" customWidth="1"/>
    <col min="5126" max="5126" width="11.44140625" style="10"/>
    <col min="5127" max="5127" width="46" style="10" customWidth="1"/>
    <col min="5128" max="5128" width="17" style="10" customWidth="1"/>
    <col min="5129" max="5129" width="14.33203125" style="10" customWidth="1"/>
    <col min="5130" max="5375" width="11.44140625" style="10"/>
    <col min="5376" max="5376" width="5.109375" style="10" customWidth="1"/>
    <col min="5377" max="5377" width="57.5546875" style="10" customWidth="1"/>
    <col min="5378" max="5378" width="16.6640625" style="10" customWidth="1"/>
    <col min="5379" max="5379" width="10.33203125" style="10" bestFit="1" customWidth="1"/>
    <col min="5380" max="5380" width="6.88671875" style="10" bestFit="1" customWidth="1"/>
    <col min="5381" max="5381" width="7.88671875" style="10" bestFit="1" customWidth="1"/>
    <col min="5382" max="5382" width="11.44140625" style="10"/>
    <col min="5383" max="5383" width="46" style="10" customWidth="1"/>
    <col min="5384" max="5384" width="17" style="10" customWidth="1"/>
    <col min="5385" max="5385" width="14.33203125" style="10" customWidth="1"/>
    <col min="5386" max="5631" width="11.44140625" style="10"/>
    <col min="5632" max="5632" width="5.109375" style="10" customWidth="1"/>
    <col min="5633" max="5633" width="57.5546875" style="10" customWidth="1"/>
    <col min="5634" max="5634" width="16.6640625" style="10" customWidth="1"/>
    <col min="5635" max="5635" width="10.33203125" style="10" bestFit="1" customWidth="1"/>
    <col min="5636" max="5636" width="6.88671875" style="10" bestFit="1" customWidth="1"/>
    <col min="5637" max="5637" width="7.88671875" style="10" bestFit="1" customWidth="1"/>
    <col min="5638" max="5638" width="11.44140625" style="10"/>
    <col min="5639" max="5639" width="46" style="10" customWidth="1"/>
    <col min="5640" max="5640" width="17" style="10" customWidth="1"/>
    <col min="5641" max="5641" width="14.33203125" style="10" customWidth="1"/>
    <col min="5642" max="5887" width="11.44140625" style="10"/>
    <col min="5888" max="5888" width="5.109375" style="10" customWidth="1"/>
    <col min="5889" max="5889" width="57.5546875" style="10" customWidth="1"/>
    <col min="5890" max="5890" width="16.6640625" style="10" customWidth="1"/>
    <col min="5891" max="5891" width="10.33203125" style="10" bestFit="1" customWidth="1"/>
    <col min="5892" max="5892" width="6.88671875" style="10" bestFit="1" customWidth="1"/>
    <col min="5893" max="5893" width="7.88671875" style="10" bestFit="1" customWidth="1"/>
    <col min="5894" max="5894" width="11.44140625" style="10"/>
    <col min="5895" max="5895" width="46" style="10" customWidth="1"/>
    <col min="5896" max="5896" width="17" style="10" customWidth="1"/>
    <col min="5897" max="5897" width="14.33203125" style="10" customWidth="1"/>
    <col min="5898" max="6143" width="11.44140625" style="10"/>
    <col min="6144" max="6144" width="5.109375" style="10" customWidth="1"/>
    <col min="6145" max="6145" width="57.5546875" style="10" customWidth="1"/>
    <col min="6146" max="6146" width="16.6640625" style="10" customWidth="1"/>
    <col min="6147" max="6147" width="10.33203125" style="10" bestFit="1" customWidth="1"/>
    <col min="6148" max="6148" width="6.88671875" style="10" bestFit="1" customWidth="1"/>
    <col min="6149" max="6149" width="7.88671875" style="10" bestFit="1" customWidth="1"/>
    <col min="6150" max="6150" width="11.44140625" style="10"/>
    <col min="6151" max="6151" width="46" style="10" customWidth="1"/>
    <col min="6152" max="6152" width="17" style="10" customWidth="1"/>
    <col min="6153" max="6153" width="14.33203125" style="10" customWidth="1"/>
    <col min="6154" max="6399" width="11.44140625" style="10"/>
    <col min="6400" max="6400" width="5.109375" style="10" customWidth="1"/>
    <col min="6401" max="6401" width="57.5546875" style="10" customWidth="1"/>
    <col min="6402" max="6402" width="16.6640625" style="10" customWidth="1"/>
    <col min="6403" max="6403" width="10.33203125" style="10" bestFit="1" customWidth="1"/>
    <col min="6404" max="6404" width="6.88671875" style="10" bestFit="1" customWidth="1"/>
    <col min="6405" max="6405" width="7.88671875" style="10" bestFit="1" customWidth="1"/>
    <col min="6406" max="6406" width="11.44140625" style="10"/>
    <col min="6407" max="6407" width="46" style="10" customWidth="1"/>
    <col min="6408" max="6408" width="17" style="10" customWidth="1"/>
    <col min="6409" max="6409" width="14.33203125" style="10" customWidth="1"/>
    <col min="6410" max="6655" width="11.44140625" style="10"/>
    <col min="6656" max="6656" width="5.109375" style="10" customWidth="1"/>
    <col min="6657" max="6657" width="57.5546875" style="10" customWidth="1"/>
    <col min="6658" max="6658" width="16.6640625" style="10" customWidth="1"/>
    <col min="6659" max="6659" width="10.33203125" style="10" bestFit="1" customWidth="1"/>
    <col min="6660" max="6660" width="6.88671875" style="10" bestFit="1" customWidth="1"/>
    <col min="6661" max="6661" width="7.88671875" style="10" bestFit="1" customWidth="1"/>
    <col min="6662" max="6662" width="11.44140625" style="10"/>
    <col min="6663" max="6663" width="46" style="10" customWidth="1"/>
    <col min="6664" max="6664" width="17" style="10" customWidth="1"/>
    <col min="6665" max="6665" width="14.33203125" style="10" customWidth="1"/>
    <col min="6666" max="6911" width="11.44140625" style="10"/>
    <col min="6912" max="6912" width="5.109375" style="10" customWidth="1"/>
    <col min="6913" max="6913" width="57.5546875" style="10" customWidth="1"/>
    <col min="6914" max="6914" width="16.6640625" style="10" customWidth="1"/>
    <col min="6915" max="6915" width="10.33203125" style="10" bestFit="1" customWidth="1"/>
    <col min="6916" max="6916" width="6.88671875" style="10" bestFit="1" customWidth="1"/>
    <col min="6917" max="6917" width="7.88671875" style="10" bestFit="1" customWidth="1"/>
    <col min="6918" max="6918" width="11.44140625" style="10"/>
    <col min="6919" max="6919" width="46" style="10" customWidth="1"/>
    <col min="6920" max="6920" width="17" style="10" customWidth="1"/>
    <col min="6921" max="6921" width="14.33203125" style="10" customWidth="1"/>
    <col min="6922" max="7167" width="11.44140625" style="10"/>
    <col min="7168" max="7168" width="5.109375" style="10" customWidth="1"/>
    <col min="7169" max="7169" width="57.5546875" style="10" customWidth="1"/>
    <col min="7170" max="7170" width="16.6640625" style="10" customWidth="1"/>
    <col min="7171" max="7171" width="10.33203125" style="10" bestFit="1" customWidth="1"/>
    <col min="7172" max="7172" width="6.88671875" style="10" bestFit="1" customWidth="1"/>
    <col min="7173" max="7173" width="7.88671875" style="10" bestFit="1" customWidth="1"/>
    <col min="7174" max="7174" width="11.44140625" style="10"/>
    <col min="7175" max="7175" width="46" style="10" customWidth="1"/>
    <col min="7176" max="7176" width="17" style="10" customWidth="1"/>
    <col min="7177" max="7177" width="14.33203125" style="10" customWidth="1"/>
    <col min="7178" max="7423" width="11.44140625" style="10"/>
    <col min="7424" max="7424" width="5.109375" style="10" customWidth="1"/>
    <col min="7425" max="7425" width="57.5546875" style="10" customWidth="1"/>
    <col min="7426" max="7426" width="16.6640625" style="10" customWidth="1"/>
    <col min="7427" max="7427" width="10.33203125" style="10" bestFit="1" customWidth="1"/>
    <col min="7428" max="7428" width="6.88671875" style="10" bestFit="1" customWidth="1"/>
    <col min="7429" max="7429" width="7.88671875" style="10" bestFit="1" customWidth="1"/>
    <col min="7430" max="7430" width="11.44140625" style="10"/>
    <col min="7431" max="7431" width="46" style="10" customWidth="1"/>
    <col min="7432" max="7432" width="17" style="10" customWidth="1"/>
    <col min="7433" max="7433" width="14.33203125" style="10" customWidth="1"/>
    <col min="7434" max="7679" width="11.44140625" style="10"/>
    <col min="7680" max="7680" width="5.109375" style="10" customWidth="1"/>
    <col min="7681" max="7681" width="57.5546875" style="10" customWidth="1"/>
    <col min="7682" max="7682" width="16.6640625" style="10" customWidth="1"/>
    <col min="7683" max="7683" width="10.33203125" style="10" bestFit="1" customWidth="1"/>
    <col min="7684" max="7684" width="6.88671875" style="10" bestFit="1" customWidth="1"/>
    <col min="7685" max="7685" width="7.88671875" style="10" bestFit="1" customWidth="1"/>
    <col min="7686" max="7686" width="11.44140625" style="10"/>
    <col min="7687" max="7687" width="46" style="10" customWidth="1"/>
    <col min="7688" max="7688" width="17" style="10" customWidth="1"/>
    <col min="7689" max="7689" width="14.33203125" style="10" customWidth="1"/>
    <col min="7690" max="7935" width="11.44140625" style="10"/>
    <col min="7936" max="7936" width="5.109375" style="10" customWidth="1"/>
    <col min="7937" max="7937" width="57.5546875" style="10" customWidth="1"/>
    <col min="7938" max="7938" width="16.6640625" style="10" customWidth="1"/>
    <col min="7939" max="7939" width="10.33203125" style="10" bestFit="1" customWidth="1"/>
    <col min="7940" max="7940" width="6.88671875" style="10" bestFit="1" customWidth="1"/>
    <col min="7941" max="7941" width="7.88671875" style="10" bestFit="1" customWidth="1"/>
    <col min="7942" max="7942" width="11.44140625" style="10"/>
    <col min="7943" max="7943" width="46" style="10" customWidth="1"/>
    <col min="7944" max="7944" width="17" style="10" customWidth="1"/>
    <col min="7945" max="7945" width="14.33203125" style="10" customWidth="1"/>
    <col min="7946" max="8191" width="11.44140625" style="10"/>
    <col min="8192" max="8192" width="5.109375" style="10" customWidth="1"/>
    <col min="8193" max="8193" width="57.5546875" style="10" customWidth="1"/>
    <col min="8194" max="8194" width="16.6640625" style="10" customWidth="1"/>
    <col min="8195" max="8195" width="10.33203125" style="10" bestFit="1" customWidth="1"/>
    <col min="8196" max="8196" width="6.88671875" style="10" bestFit="1" customWidth="1"/>
    <col min="8197" max="8197" width="7.88671875" style="10" bestFit="1" customWidth="1"/>
    <col min="8198" max="8198" width="11.44140625" style="10"/>
    <col min="8199" max="8199" width="46" style="10" customWidth="1"/>
    <col min="8200" max="8200" width="17" style="10" customWidth="1"/>
    <col min="8201" max="8201" width="14.33203125" style="10" customWidth="1"/>
    <col min="8202" max="8447" width="11.44140625" style="10"/>
    <col min="8448" max="8448" width="5.109375" style="10" customWidth="1"/>
    <col min="8449" max="8449" width="57.5546875" style="10" customWidth="1"/>
    <col min="8450" max="8450" width="16.6640625" style="10" customWidth="1"/>
    <col min="8451" max="8451" width="10.33203125" style="10" bestFit="1" customWidth="1"/>
    <col min="8452" max="8452" width="6.88671875" style="10" bestFit="1" customWidth="1"/>
    <col min="8453" max="8453" width="7.88671875" style="10" bestFit="1" customWidth="1"/>
    <col min="8454" max="8454" width="11.44140625" style="10"/>
    <col min="8455" max="8455" width="46" style="10" customWidth="1"/>
    <col min="8456" max="8456" width="17" style="10" customWidth="1"/>
    <col min="8457" max="8457" width="14.33203125" style="10" customWidth="1"/>
    <col min="8458" max="8703" width="11.44140625" style="10"/>
    <col min="8704" max="8704" width="5.109375" style="10" customWidth="1"/>
    <col min="8705" max="8705" width="57.5546875" style="10" customWidth="1"/>
    <col min="8706" max="8706" width="16.6640625" style="10" customWidth="1"/>
    <col min="8707" max="8707" width="10.33203125" style="10" bestFit="1" customWidth="1"/>
    <col min="8708" max="8708" width="6.88671875" style="10" bestFit="1" customWidth="1"/>
    <col min="8709" max="8709" width="7.88671875" style="10" bestFit="1" customWidth="1"/>
    <col min="8710" max="8710" width="11.44140625" style="10"/>
    <col min="8711" max="8711" width="46" style="10" customWidth="1"/>
    <col min="8712" max="8712" width="17" style="10" customWidth="1"/>
    <col min="8713" max="8713" width="14.33203125" style="10" customWidth="1"/>
    <col min="8714" max="8959" width="11.44140625" style="10"/>
    <col min="8960" max="8960" width="5.109375" style="10" customWidth="1"/>
    <col min="8961" max="8961" width="57.5546875" style="10" customWidth="1"/>
    <col min="8962" max="8962" width="16.6640625" style="10" customWidth="1"/>
    <col min="8963" max="8963" width="10.33203125" style="10" bestFit="1" customWidth="1"/>
    <col min="8964" max="8964" width="6.88671875" style="10" bestFit="1" customWidth="1"/>
    <col min="8965" max="8965" width="7.88671875" style="10" bestFit="1" customWidth="1"/>
    <col min="8966" max="8966" width="11.44140625" style="10"/>
    <col min="8967" max="8967" width="46" style="10" customWidth="1"/>
    <col min="8968" max="8968" width="17" style="10" customWidth="1"/>
    <col min="8969" max="8969" width="14.33203125" style="10" customWidth="1"/>
    <col min="8970" max="9215" width="11.44140625" style="10"/>
    <col min="9216" max="9216" width="5.109375" style="10" customWidth="1"/>
    <col min="9217" max="9217" width="57.5546875" style="10" customWidth="1"/>
    <col min="9218" max="9218" width="16.6640625" style="10" customWidth="1"/>
    <col min="9219" max="9219" width="10.33203125" style="10" bestFit="1" customWidth="1"/>
    <col min="9220" max="9220" width="6.88671875" style="10" bestFit="1" customWidth="1"/>
    <col min="9221" max="9221" width="7.88671875" style="10" bestFit="1" customWidth="1"/>
    <col min="9222" max="9222" width="11.44140625" style="10"/>
    <col min="9223" max="9223" width="46" style="10" customWidth="1"/>
    <col min="9224" max="9224" width="17" style="10" customWidth="1"/>
    <col min="9225" max="9225" width="14.33203125" style="10" customWidth="1"/>
    <col min="9226" max="9471" width="11.44140625" style="10"/>
    <col min="9472" max="9472" width="5.109375" style="10" customWidth="1"/>
    <col min="9473" max="9473" width="57.5546875" style="10" customWidth="1"/>
    <col min="9474" max="9474" width="16.6640625" style="10" customWidth="1"/>
    <col min="9475" max="9475" width="10.33203125" style="10" bestFit="1" customWidth="1"/>
    <col min="9476" max="9476" width="6.88671875" style="10" bestFit="1" customWidth="1"/>
    <col min="9477" max="9477" width="7.88671875" style="10" bestFit="1" customWidth="1"/>
    <col min="9478" max="9478" width="11.44140625" style="10"/>
    <col min="9479" max="9479" width="46" style="10" customWidth="1"/>
    <col min="9480" max="9480" width="17" style="10" customWidth="1"/>
    <col min="9481" max="9481" width="14.33203125" style="10" customWidth="1"/>
    <col min="9482" max="9727" width="11.44140625" style="10"/>
    <col min="9728" max="9728" width="5.109375" style="10" customWidth="1"/>
    <col min="9729" max="9729" width="57.5546875" style="10" customWidth="1"/>
    <col min="9730" max="9730" width="16.6640625" style="10" customWidth="1"/>
    <col min="9731" max="9731" width="10.33203125" style="10" bestFit="1" customWidth="1"/>
    <col min="9732" max="9732" width="6.88671875" style="10" bestFit="1" customWidth="1"/>
    <col min="9733" max="9733" width="7.88671875" style="10" bestFit="1" customWidth="1"/>
    <col min="9734" max="9734" width="11.44140625" style="10"/>
    <col min="9735" max="9735" width="46" style="10" customWidth="1"/>
    <col min="9736" max="9736" width="17" style="10" customWidth="1"/>
    <col min="9737" max="9737" width="14.33203125" style="10" customWidth="1"/>
    <col min="9738" max="9983" width="11.44140625" style="10"/>
    <col min="9984" max="9984" width="5.109375" style="10" customWidth="1"/>
    <col min="9985" max="9985" width="57.5546875" style="10" customWidth="1"/>
    <col min="9986" max="9986" width="16.6640625" style="10" customWidth="1"/>
    <col min="9987" max="9987" width="10.33203125" style="10" bestFit="1" customWidth="1"/>
    <col min="9988" max="9988" width="6.88671875" style="10" bestFit="1" customWidth="1"/>
    <col min="9989" max="9989" width="7.88671875" style="10" bestFit="1" customWidth="1"/>
    <col min="9990" max="9990" width="11.44140625" style="10"/>
    <col min="9991" max="9991" width="46" style="10" customWidth="1"/>
    <col min="9992" max="9992" width="17" style="10" customWidth="1"/>
    <col min="9993" max="9993" width="14.33203125" style="10" customWidth="1"/>
    <col min="9994" max="10239" width="11.44140625" style="10"/>
    <col min="10240" max="10240" width="5.109375" style="10" customWidth="1"/>
    <col min="10241" max="10241" width="57.5546875" style="10" customWidth="1"/>
    <col min="10242" max="10242" width="16.6640625" style="10" customWidth="1"/>
    <col min="10243" max="10243" width="10.33203125" style="10" bestFit="1" customWidth="1"/>
    <col min="10244" max="10244" width="6.88671875" style="10" bestFit="1" customWidth="1"/>
    <col min="10245" max="10245" width="7.88671875" style="10" bestFit="1" customWidth="1"/>
    <col min="10246" max="10246" width="11.44140625" style="10"/>
    <col min="10247" max="10247" width="46" style="10" customWidth="1"/>
    <col min="10248" max="10248" width="17" style="10" customWidth="1"/>
    <col min="10249" max="10249" width="14.33203125" style="10" customWidth="1"/>
    <col min="10250" max="10495" width="11.44140625" style="10"/>
    <col min="10496" max="10496" width="5.109375" style="10" customWidth="1"/>
    <col min="10497" max="10497" width="57.5546875" style="10" customWidth="1"/>
    <col min="10498" max="10498" width="16.6640625" style="10" customWidth="1"/>
    <col min="10499" max="10499" width="10.33203125" style="10" bestFit="1" customWidth="1"/>
    <col min="10500" max="10500" width="6.88671875" style="10" bestFit="1" customWidth="1"/>
    <col min="10501" max="10501" width="7.88671875" style="10" bestFit="1" customWidth="1"/>
    <col min="10502" max="10502" width="11.44140625" style="10"/>
    <col min="10503" max="10503" width="46" style="10" customWidth="1"/>
    <col min="10504" max="10504" width="17" style="10" customWidth="1"/>
    <col min="10505" max="10505" width="14.33203125" style="10" customWidth="1"/>
    <col min="10506" max="10751" width="11.44140625" style="10"/>
    <col min="10752" max="10752" width="5.109375" style="10" customWidth="1"/>
    <col min="10753" max="10753" width="57.5546875" style="10" customWidth="1"/>
    <col min="10754" max="10754" width="16.6640625" style="10" customWidth="1"/>
    <col min="10755" max="10755" width="10.33203125" style="10" bestFit="1" customWidth="1"/>
    <col min="10756" max="10756" width="6.88671875" style="10" bestFit="1" customWidth="1"/>
    <col min="10757" max="10757" width="7.88671875" style="10" bestFit="1" customWidth="1"/>
    <col min="10758" max="10758" width="11.44140625" style="10"/>
    <col min="10759" max="10759" width="46" style="10" customWidth="1"/>
    <col min="10760" max="10760" width="17" style="10" customWidth="1"/>
    <col min="10761" max="10761" width="14.33203125" style="10" customWidth="1"/>
    <col min="10762" max="11007" width="11.44140625" style="10"/>
    <col min="11008" max="11008" width="5.109375" style="10" customWidth="1"/>
    <col min="11009" max="11009" width="57.5546875" style="10" customWidth="1"/>
    <col min="11010" max="11010" width="16.6640625" style="10" customWidth="1"/>
    <col min="11011" max="11011" width="10.33203125" style="10" bestFit="1" customWidth="1"/>
    <col min="11012" max="11012" width="6.88671875" style="10" bestFit="1" customWidth="1"/>
    <col min="11013" max="11013" width="7.88671875" style="10" bestFit="1" customWidth="1"/>
    <col min="11014" max="11014" width="11.44140625" style="10"/>
    <col min="11015" max="11015" width="46" style="10" customWidth="1"/>
    <col min="11016" max="11016" width="17" style="10" customWidth="1"/>
    <col min="11017" max="11017" width="14.33203125" style="10" customWidth="1"/>
    <col min="11018" max="11263" width="11.44140625" style="10"/>
    <col min="11264" max="11264" width="5.109375" style="10" customWidth="1"/>
    <col min="11265" max="11265" width="57.5546875" style="10" customWidth="1"/>
    <col min="11266" max="11266" width="16.6640625" style="10" customWidth="1"/>
    <col min="11267" max="11267" width="10.33203125" style="10" bestFit="1" customWidth="1"/>
    <col min="11268" max="11268" width="6.88671875" style="10" bestFit="1" customWidth="1"/>
    <col min="11269" max="11269" width="7.88671875" style="10" bestFit="1" customWidth="1"/>
    <col min="11270" max="11270" width="11.44140625" style="10"/>
    <col min="11271" max="11271" width="46" style="10" customWidth="1"/>
    <col min="11272" max="11272" width="17" style="10" customWidth="1"/>
    <col min="11273" max="11273" width="14.33203125" style="10" customWidth="1"/>
    <col min="11274" max="11519" width="11.44140625" style="10"/>
    <col min="11520" max="11520" width="5.109375" style="10" customWidth="1"/>
    <col min="11521" max="11521" width="57.5546875" style="10" customWidth="1"/>
    <col min="11522" max="11522" width="16.6640625" style="10" customWidth="1"/>
    <col min="11523" max="11523" width="10.33203125" style="10" bestFit="1" customWidth="1"/>
    <col min="11524" max="11524" width="6.88671875" style="10" bestFit="1" customWidth="1"/>
    <col min="11525" max="11525" width="7.88671875" style="10" bestFit="1" customWidth="1"/>
    <col min="11526" max="11526" width="11.44140625" style="10"/>
    <col min="11527" max="11527" width="46" style="10" customWidth="1"/>
    <col min="11528" max="11528" width="17" style="10" customWidth="1"/>
    <col min="11529" max="11529" width="14.33203125" style="10" customWidth="1"/>
    <col min="11530" max="11775" width="11.44140625" style="10"/>
    <col min="11776" max="11776" width="5.109375" style="10" customWidth="1"/>
    <col min="11777" max="11777" width="57.5546875" style="10" customWidth="1"/>
    <col min="11778" max="11778" width="16.6640625" style="10" customWidth="1"/>
    <col min="11779" max="11779" width="10.33203125" style="10" bestFit="1" customWidth="1"/>
    <col min="11780" max="11780" width="6.88671875" style="10" bestFit="1" customWidth="1"/>
    <col min="11781" max="11781" width="7.88671875" style="10" bestFit="1" customWidth="1"/>
    <col min="11782" max="11782" width="11.44140625" style="10"/>
    <col min="11783" max="11783" width="46" style="10" customWidth="1"/>
    <col min="11784" max="11784" width="17" style="10" customWidth="1"/>
    <col min="11785" max="11785" width="14.33203125" style="10" customWidth="1"/>
    <col min="11786" max="12031" width="11.44140625" style="10"/>
    <col min="12032" max="12032" width="5.109375" style="10" customWidth="1"/>
    <col min="12033" max="12033" width="57.5546875" style="10" customWidth="1"/>
    <col min="12034" max="12034" width="16.6640625" style="10" customWidth="1"/>
    <col min="12035" max="12035" width="10.33203125" style="10" bestFit="1" customWidth="1"/>
    <col min="12036" max="12036" width="6.88671875" style="10" bestFit="1" customWidth="1"/>
    <col min="12037" max="12037" width="7.88671875" style="10" bestFit="1" customWidth="1"/>
    <col min="12038" max="12038" width="11.44140625" style="10"/>
    <col min="12039" max="12039" width="46" style="10" customWidth="1"/>
    <col min="12040" max="12040" width="17" style="10" customWidth="1"/>
    <col min="12041" max="12041" width="14.33203125" style="10" customWidth="1"/>
    <col min="12042" max="12287" width="11.44140625" style="10"/>
    <col min="12288" max="12288" width="5.109375" style="10" customWidth="1"/>
    <col min="12289" max="12289" width="57.5546875" style="10" customWidth="1"/>
    <col min="12290" max="12290" width="16.6640625" style="10" customWidth="1"/>
    <col min="12291" max="12291" width="10.33203125" style="10" bestFit="1" customWidth="1"/>
    <col min="12292" max="12292" width="6.88671875" style="10" bestFit="1" customWidth="1"/>
    <col min="12293" max="12293" width="7.88671875" style="10" bestFit="1" customWidth="1"/>
    <col min="12294" max="12294" width="11.44140625" style="10"/>
    <col min="12295" max="12295" width="46" style="10" customWidth="1"/>
    <col min="12296" max="12296" width="17" style="10" customWidth="1"/>
    <col min="12297" max="12297" width="14.33203125" style="10" customWidth="1"/>
    <col min="12298" max="12543" width="11.44140625" style="10"/>
    <col min="12544" max="12544" width="5.109375" style="10" customWidth="1"/>
    <col min="12545" max="12545" width="57.5546875" style="10" customWidth="1"/>
    <col min="12546" max="12546" width="16.6640625" style="10" customWidth="1"/>
    <col min="12547" max="12547" width="10.33203125" style="10" bestFit="1" customWidth="1"/>
    <col min="12548" max="12548" width="6.88671875" style="10" bestFit="1" customWidth="1"/>
    <col min="12549" max="12549" width="7.88671875" style="10" bestFit="1" customWidth="1"/>
    <col min="12550" max="12550" width="11.44140625" style="10"/>
    <col min="12551" max="12551" width="46" style="10" customWidth="1"/>
    <col min="12552" max="12552" width="17" style="10" customWidth="1"/>
    <col min="12553" max="12553" width="14.33203125" style="10" customWidth="1"/>
    <col min="12554" max="12799" width="11.44140625" style="10"/>
    <col min="12800" max="12800" width="5.109375" style="10" customWidth="1"/>
    <col min="12801" max="12801" width="57.5546875" style="10" customWidth="1"/>
    <col min="12802" max="12802" width="16.6640625" style="10" customWidth="1"/>
    <col min="12803" max="12803" width="10.33203125" style="10" bestFit="1" customWidth="1"/>
    <col min="12804" max="12804" width="6.88671875" style="10" bestFit="1" customWidth="1"/>
    <col min="12805" max="12805" width="7.88671875" style="10" bestFit="1" customWidth="1"/>
    <col min="12806" max="12806" width="11.44140625" style="10"/>
    <col min="12807" max="12807" width="46" style="10" customWidth="1"/>
    <col min="12808" max="12808" width="17" style="10" customWidth="1"/>
    <col min="12809" max="12809" width="14.33203125" style="10" customWidth="1"/>
    <col min="12810" max="13055" width="11.44140625" style="10"/>
    <col min="13056" max="13056" width="5.109375" style="10" customWidth="1"/>
    <col min="13057" max="13057" width="57.5546875" style="10" customWidth="1"/>
    <col min="13058" max="13058" width="16.6640625" style="10" customWidth="1"/>
    <col min="13059" max="13059" width="10.33203125" style="10" bestFit="1" customWidth="1"/>
    <col min="13060" max="13060" width="6.88671875" style="10" bestFit="1" customWidth="1"/>
    <col min="13061" max="13061" width="7.88671875" style="10" bestFit="1" customWidth="1"/>
    <col min="13062" max="13062" width="11.44140625" style="10"/>
    <col min="13063" max="13063" width="46" style="10" customWidth="1"/>
    <col min="13064" max="13064" width="17" style="10" customWidth="1"/>
    <col min="13065" max="13065" width="14.33203125" style="10" customWidth="1"/>
    <col min="13066" max="13311" width="11.44140625" style="10"/>
    <col min="13312" max="13312" width="5.109375" style="10" customWidth="1"/>
    <col min="13313" max="13313" width="57.5546875" style="10" customWidth="1"/>
    <col min="13314" max="13314" width="16.6640625" style="10" customWidth="1"/>
    <col min="13315" max="13315" width="10.33203125" style="10" bestFit="1" customWidth="1"/>
    <col min="13316" max="13316" width="6.88671875" style="10" bestFit="1" customWidth="1"/>
    <col min="13317" max="13317" width="7.88671875" style="10" bestFit="1" customWidth="1"/>
    <col min="13318" max="13318" width="11.44140625" style="10"/>
    <col min="13319" max="13319" width="46" style="10" customWidth="1"/>
    <col min="13320" max="13320" width="17" style="10" customWidth="1"/>
    <col min="13321" max="13321" width="14.33203125" style="10" customWidth="1"/>
    <col min="13322" max="13567" width="11.44140625" style="10"/>
    <col min="13568" max="13568" width="5.109375" style="10" customWidth="1"/>
    <col min="13569" max="13569" width="57.5546875" style="10" customWidth="1"/>
    <col min="13570" max="13570" width="16.6640625" style="10" customWidth="1"/>
    <col min="13571" max="13571" width="10.33203125" style="10" bestFit="1" customWidth="1"/>
    <col min="13572" max="13572" width="6.88671875" style="10" bestFit="1" customWidth="1"/>
    <col min="13573" max="13573" width="7.88671875" style="10" bestFit="1" customWidth="1"/>
    <col min="13574" max="13574" width="11.44140625" style="10"/>
    <col min="13575" max="13575" width="46" style="10" customWidth="1"/>
    <col min="13576" max="13576" width="17" style="10" customWidth="1"/>
    <col min="13577" max="13577" width="14.33203125" style="10" customWidth="1"/>
    <col min="13578" max="13823" width="11.44140625" style="10"/>
    <col min="13824" max="13824" width="5.109375" style="10" customWidth="1"/>
    <col min="13825" max="13825" width="57.5546875" style="10" customWidth="1"/>
    <col min="13826" max="13826" width="16.6640625" style="10" customWidth="1"/>
    <col min="13827" max="13827" width="10.33203125" style="10" bestFit="1" customWidth="1"/>
    <col min="13828" max="13828" width="6.88671875" style="10" bestFit="1" customWidth="1"/>
    <col min="13829" max="13829" width="7.88671875" style="10" bestFit="1" customWidth="1"/>
    <col min="13830" max="13830" width="11.44140625" style="10"/>
    <col min="13831" max="13831" width="46" style="10" customWidth="1"/>
    <col min="13832" max="13832" width="17" style="10" customWidth="1"/>
    <col min="13833" max="13833" width="14.33203125" style="10" customWidth="1"/>
    <col min="13834" max="14079" width="11.44140625" style="10"/>
    <col min="14080" max="14080" width="5.109375" style="10" customWidth="1"/>
    <col min="14081" max="14081" width="57.5546875" style="10" customWidth="1"/>
    <col min="14082" max="14082" width="16.6640625" style="10" customWidth="1"/>
    <col min="14083" max="14083" width="10.33203125" style="10" bestFit="1" customWidth="1"/>
    <col min="14084" max="14084" width="6.88671875" style="10" bestFit="1" customWidth="1"/>
    <col min="14085" max="14085" width="7.88671875" style="10" bestFit="1" customWidth="1"/>
    <col min="14086" max="14086" width="11.44140625" style="10"/>
    <col min="14087" max="14087" width="46" style="10" customWidth="1"/>
    <col min="14088" max="14088" width="17" style="10" customWidth="1"/>
    <col min="14089" max="14089" width="14.33203125" style="10" customWidth="1"/>
    <col min="14090" max="14335" width="11.44140625" style="10"/>
    <col min="14336" max="14336" width="5.109375" style="10" customWidth="1"/>
    <col min="14337" max="14337" width="57.5546875" style="10" customWidth="1"/>
    <col min="14338" max="14338" width="16.6640625" style="10" customWidth="1"/>
    <col min="14339" max="14339" width="10.33203125" style="10" bestFit="1" customWidth="1"/>
    <col min="14340" max="14340" width="6.88671875" style="10" bestFit="1" customWidth="1"/>
    <col min="14341" max="14341" width="7.88671875" style="10" bestFit="1" customWidth="1"/>
    <col min="14342" max="14342" width="11.44140625" style="10"/>
    <col min="14343" max="14343" width="46" style="10" customWidth="1"/>
    <col min="14344" max="14344" width="17" style="10" customWidth="1"/>
    <col min="14345" max="14345" width="14.33203125" style="10" customWidth="1"/>
    <col min="14346" max="14591" width="11.44140625" style="10"/>
    <col min="14592" max="14592" width="5.109375" style="10" customWidth="1"/>
    <col min="14593" max="14593" width="57.5546875" style="10" customWidth="1"/>
    <col min="14594" max="14594" width="16.6640625" style="10" customWidth="1"/>
    <col min="14595" max="14595" width="10.33203125" style="10" bestFit="1" customWidth="1"/>
    <col min="14596" max="14596" width="6.88671875" style="10" bestFit="1" customWidth="1"/>
    <col min="14597" max="14597" width="7.88671875" style="10" bestFit="1" customWidth="1"/>
    <col min="14598" max="14598" width="11.44140625" style="10"/>
    <col min="14599" max="14599" width="46" style="10" customWidth="1"/>
    <col min="14600" max="14600" width="17" style="10" customWidth="1"/>
    <col min="14601" max="14601" width="14.33203125" style="10" customWidth="1"/>
    <col min="14602" max="14847" width="11.44140625" style="10"/>
    <col min="14848" max="14848" width="5.109375" style="10" customWidth="1"/>
    <col min="14849" max="14849" width="57.5546875" style="10" customWidth="1"/>
    <col min="14850" max="14850" width="16.6640625" style="10" customWidth="1"/>
    <col min="14851" max="14851" width="10.33203125" style="10" bestFit="1" customWidth="1"/>
    <col min="14852" max="14852" width="6.88671875" style="10" bestFit="1" customWidth="1"/>
    <col min="14853" max="14853" width="7.88671875" style="10" bestFit="1" customWidth="1"/>
    <col min="14854" max="14854" width="11.44140625" style="10"/>
    <col min="14855" max="14855" width="46" style="10" customWidth="1"/>
    <col min="14856" max="14856" width="17" style="10" customWidth="1"/>
    <col min="14857" max="14857" width="14.33203125" style="10" customWidth="1"/>
    <col min="14858" max="15103" width="11.44140625" style="10"/>
    <col min="15104" max="15104" width="5.109375" style="10" customWidth="1"/>
    <col min="15105" max="15105" width="57.5546875" style="10" customWidth="1"/>
    <col min="15106" max="15106" width="16.6640625" style="10" customWidth="1"/>
    <col min="15107" max="15107" width="10.33203125" style="10" bestFit="1" customWidth="1"/>
    <col min="15108" max="15108" width="6.88671875" style="10" bestFit="1" customWidth="1"/>
    <col min="15109" max="15109" width="7.88671875" style="10" bestFit="1" customWidth="1"/>
    <col min="15110" max="15110" width="11.44140625" style="10"/>
    <col min="15111" max="15111" width="46" style="10" customWidth="1"/>
    <col min="15112" max="15112" width="17" style="10" customWidth="1"/>
    <col min="15113" max="15113" width="14.33203125" style="10" customWidth="1"/>
    <col min="15114" max="15359" width="11.44140625" style="10"/>
    <col min="15360" max="15360" width="5.109375" style="10" customWidth="1"/>
    <col min="15361" max="15361" width="57.5546875" style="10" customWidth="1"/>
    <col min="15362" max="15362" width="16.6640625" style="10" customWidth="1"/>
    <col min="15363" max="15363" width="10.33203125" style="10" bestFit="1" customWidth="1"/>
    <col min="15364" max="15364" width="6.88671875" style="10" bestFit="1" customWidth="1"/>
    <col min="15365" max="15365" width="7.88671875" style="10" bestFit="1" customWidth="1"/>
    <col min="15366" max="15366" width="11.44140625" style="10"/>
    <col min="15367" max="15367" width="46" style="10" customWidth="1"/>
    <col min="15368" max="15368" width="17" style="10" customWidth="1"/>
    <col min="15369" max="15369" width="14.33203125" style="10" customWidth="1"/>
    <col min="15370" max="15615" width="11.44140625" style="10"/>
    <col min="15616" max="15616" width="5.109375" style="10" customWidth="1"/>
    <col min="15617" max="15617" width="57.5546875" style="10" customWidth="1"/>
    <col min="15618" max="15618" width="16.6640625" style="10" customWidth="1"/>
    <col min="15619" max="15619" width="10.33203125" style="10" bestFit="1" customWidth="1"/>
    <col min="15620" max="15620" width="6.88671875" style="10" bestFit="1" customWidth="1"/>
    <col min="15621" max="15621" width="7.88671875" style="10" bestFit="1" customWidth="1"/>
    <col min="15622" max="15622" width="11.44140625" style="10"/>
    <col min="15623" max="15623" width="46" style="10" customWidth="1"/>
    <col min="15624" max="15624" width="17" style="10" customWidth="1"/>
    <col min="15625" max="15625" width="14.33203125" style="10" customWidth="1"/>
    <col min="15626" max="15871" width="11.44140625" style="10"/>
    <col min="15872" max="15872" width="5.109375" style="10" customWidth="1"/>
    <col min="15873" max="15873" width="57.5546875" style="10" customWidth="1"/>
    <col min="15874" max="15874" width="16.6640625" style="10" customWidth="1"/>
    <col min="15875" max="15875" width="10.33203125" style="10" bestFit="1" customWidth="1"/>
    <col min="15876" max="15876" width="6.88671875" style="10" bestFit="1" customWidth="1"/>
    <col min="15877" max="15877" width="7.88671875" style="10" bestFit="1" customWidth="1"/>
    <col min="15878" max="15878" width="11.44140625" style="10"/>
    <col min="15879" max="15879" width="46" style="10" customWidth="1"/>
    <col min="15880" max="15880" width="17" style="10" customWidth="1"/>
    <col min="15881" max="15881" width="14.33203125" style="10" customWidth="1"/>
    <col min="15882" max="16127" width="11.44140625" style="10"/>
    <col min="16128" max="16128" width="5.109375" style="10" customWidth="1"/>
    <col min="16129" max="16129" width="57.5546875" style="10" customWidth="1"/>
    <col min="16130" max="16130" width="16.6640625" style="10" customWidth="1"/>
    <col min="16131" max="16131" width="10.33203125" style="10" bestFit="1" customWidth="1"/>
    <col min="16132" max="16132" width="6.88671875" style="10" bestFit="1" customWidth="1"/>
    <col min="16133" max="16133" width="7.88671875" style="10" bestFit="1" customWidth="1"/>
    <col min="16134" max="16134" width="11.44140625" style="10"/>
    <col min="16135" max="16135" width="46" style="10" customWidth="1"/>
    <col min="16136" max="16136" width="17" style="10" customWidth="1"/>
    <col min="16137" max="16137" width="14.33203125" style="10" customWidth="1"/>
    <col min="16138" max="16384" width="11.44140625" style="10"/>
  </cols>
  <sheetData>
    <row r="1" spans="1:7" x14ac:dyDescent="0.25">
      <c r="A1" s="223" t="s">
        <v>10</v>
      </c>
      <c r="B1" s="223"/>
      <c r="C1" s="223"/>
      <c r="D1" s="223"/>
      <c r="E1" s="223"/>
      <c r="F1" s="223"/>
      <c r="G1" s="223"/>
    </row>
    <row r="2" spans="1:7" x14ac:dyDescent="0.2">
      <c r="A2" s="231" t="s">
        <v>11</v>
      </c>
      <c r="B2" s="231"/>
      <c r="C2" s="231"/>
      <c r="D2" s="231"/>
      <c r="E2" s="231"/>
      <c r="F2" s="231"/>
      <c r="G2" s="231"/>
    </row>
    <row r="3" spans="1:7" x14ac:dyDescent="0.2">
      <c r="A3" s="231" t="s">
        <v>12</v>
      </c>
      <c r="B3" s="231"/>
      <c r="C3" s="231"/>
      <c r="D3" s="231"/>
      <c r="E3" s="231"/>
      <c r="F3" s="231"/>
      <c r="G3" s="231"/>
    </row>
    <row r="4" spans="1:7" x14ac:dyDescent="0.25">
      <c r="A4" s="230" t="s">
        <v>195</v>
      </c>
      <c r="B4" s="230"/>
      <c r="C4" s="230"/>
      <c r="D4" s="230"/>
      <c r="E4" s="230"/>
      <c r="F4" s="230"/>
      <c r="G4" s="230"/>
    </row>
    <row r="5" spans="1:7" ht="24.6" customHeight="1" x14ac:dyDescent="0.3">
      <c r="A5" s="229" t="s">
        <v>13</v>
      </c>
      <c r="B5" s="229"/>
      <c r="C5" s="229"/>
      <c r="D5" s="229"/>
      <c r="E5" s="229"/>
      <c r="F5" s="229"/>
      <c r="G5" s="229"/>
    </row>
    <row r="6" spans="1:7" ht="38.4" customHeight="1" x14ac:dyDescent="0.3">
      <c r="A6" s="143" t="s">
        <v>142</v>
      </c>
      <c r="B6" s="143"/>
      <c r="C6" s="143"/>
      <c r="D6" s="143"/>
      <c r="E6" s="143"/>
      <c r="F6" s="143"/>
      <c r="G6" s="143"/>
    </row>
    <row r="7" spans="1:7" x14ac:dyDescent="0.25">
      <c r="A7" s="228" t="s">
        <v>196</v>
      </c>
      <c r="B7" s="228"/>
      <c r="C7" s="228"/>
      <c r="D7" s="228"/>
      <c r="E7" s="228"/>
      <c r="F7" s="228"/>
      <c r="G7" s="228"/>
    </row>
    <row r="9" spans="1:7" ht="15" thickBot="1" x14ac:dyDescent="0.3">
      <c r="A9" s="226" t="s">
        <v>107</v>
      </c>
      <c r="B9" s="227"/>
      <c r="C9" s="227"/>
      <c r="D9" s="227"/>
      <c r="E9" s="227"/>
      <c r="F9" s="227"/>
      <c r="G9" s="227"/>
    </row>
    <row r="10" spans="1:7" ht="28.8" x14ac:dyDescent="0.3">
      <c r="A10" s="127" t="s">
        <v>5</v>
      </c>
      <c r="B10" s="128" t="s">
        <v>108</v>
      </c>
      <c r="C10" s="128" t="s">
        <v>111</v>
      </c>
      <c r="D10" s="128" t="s">
        <v>112</v>
      </c>
      <c r="E10" s="128" t="s">
        <v>109</v>
      </c>
      <c r="F10" s="128" t="s">
        <v>110</v>
      </c>
      <c r="G10" s="129" t="s">
        <v>199</v>
      </c>
    </row>
    <row r="11" spans="1:7" ht="15.6" x14ac:dyDescent="0.3">
      <c r="A11" s="130">
        <v>1</v>
      </c>
      <c r="B11" s="125" t="s">
        <v>141</v>
      </c>
      <c r="C11" s="125">
        <v>1</v>
      </c>
      <c r="D11" s="126">
        <f>'An IV A Custo '!D153</f>
        <v>5148.3005121563338</v>
      </c>
      <c r="E11" s="126">
        <f>D11*C11</f>
        <v>5148.3005121563338</v>
      </c>
      <c r="F11" s="126">
        <f>12*E11</f>
        <v>61779.606145876009</v>
      </c>
      <c r="G11" s="131">
        <f>E11*30</f>
        <v>154449.01536469001</v>
      </c>
    </row>
    <row r="12" spans="1:7" ht="15.6" x14ac:dyDescent="0.3">
      <c r="A12" s="130">
        <v>2</v>
      </c>
      <c r="B12" s="125" t="s">
        <v>192</v>
      </c>
      <c r="C12" s="125">
        <v>1</v>
      </c>
      <c r="D12" s="126">
        <v>300</v>
      </c>
      <c r="E12" s="126">
        <v>300</v>
      </c>
      <c r="F12" s="126">
        <f>12*E12</f>
        <v>3600</v>
      </c>
      <c r="G12" s="131">
        <f>30*E12</f>
        <v>9000</v>
      </c>
    </row>
    <row r="13" spans="1:7" ht="28.95" customHeight="1" thickBot="1" x14ac:dyDescent="0.35">
      <c r="A13" s="224" t="s">
        <v>194</v>
      </c>
      <c r="B13" s="225"/>
      <c r="C13" s="132">
        <f>SUM(C11:C11)</f>
        <v>1</v>
      </c>
      <c r="D13" s="133"/>
      <c r="E13" s="133">
        <f>SUM(E11:E12)</f>
        <v>5448.3005121563338</v>
      </c>
      <c r="F13" s="133">
        <f>12*E13</f>
        <v>65379.606145876009</v>
      </c>
      <c r="G13" s="134">
        <f>SUM(G11:G12)</f>
        <v>163449.01536469001</v>
      </c>
    </row>
    <row r="14" spans="1:7" ht="35.25" customHeight="1" x14ac:dyDescent="0.3">
      <c r="A14" s="222" t="s">
        <v>193</v>
      </c>
      <c r="B14" s="222"/>
      <c r="C14" s="222"/>
      <c r="D14" s="222"/>
      <c r="E14" s="222"/>
      <c r="F14" s="222"/>
      <c r="G14" s="222"/>
    </row>
  </sheetData>
  <mergeCells count="10">
    <mergeCell ref="A14:G14"/>
    <mergeCell ref="A1:G1"/>
    <mergeCell ref="A13:B13"/>
    <mergeCell ref="A9:G9"/>
    <mergeCell ref="A7:G7"/>
    <mergeCell ref="A6:G6"/>
    <mergeCell ref="A5:G5"/>
    <mergeCell ref="A4:G4"/>
    <mergeCell ref="A3:G3"/>
    <mergeCell ref="A2:G2"/>
  </mergeCells>
  <pageMargins left="0.511811024" right="0.511811024" top="0.9916666666666667" bottom="0.78740157499999996" header="0.31496062000000002" footer="0.31496062000000002"/>
  <pageSetup paperSize="9" scale="93" fitToHeight="0" orientation="landscape" r:id="rId1"/>
  <headerFooter>
    <oddHeader>&amp;L&amp;G&amp;CProcesso 23069.158494/2023-26
PE 39/2023&amp;R&amp;G</oddHeader>
    <oddFooter>&amp;L&amp;A&amp;R&amp;"-,Itálico"&amp;10&amp;P/&amp;N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vt:i4>
      </vt:variant>
    </vt:vector>
  </HeadingPairs>
  <TitlesOfParts>
    <vt:vector size="10" baseType="lpstr">
      <vt:lpstr>MENU PLANILHA</vt:lpstr>
      <vt:lpstr>Anexo II-A Dist. Postos</vt:lpstr>
      <vt:lpstr>Anexo II-B Endereço</vt:lpstr>
      <vt:lpstr>Anexo III-A Equip.</vt:lpstr>
      <vt:lpstr>Anexo III-B Uniformes</vt:lpstr>
      <vt:lpstr>Anexo III-C Materiais</vt:lpstr>
      <vt:lpstr>An IV A Custo </vt:lpstr>
      <vt:lpstr>Anexo IV B - Custo Total MDO</vt:lpstr>
      <vt:lpstr>'An IV A Custo '!Area_de_impressao</vt:lpstr>
      <vt:lpstr>'Anexo IV B - Custo Total MDO'!Area_de_impressao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JoaoPaulo</dc:creator>
  <cp:lastModifiedBy>Hellen Medeiros</cp:lastModifiedBy>
  <cp:lastPrinted>2023-04-02T02:59:21Z</cp:lastPrinted>
  <dcterms:created xsi:type="dcterms:W3CDTF">2020-07-21T04:53:23Z</dcterms:created>
  <dcterms:modified xsi:type="dcterms:W3CDTF">2023-05-09T18:45:31Z</dcterms:modified>
</cp:coreProperties>
</file>