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Edital e Anexos PE 24-2023 - Elevadores de Rio das Ostras\"/>
    </mc:Choice>
  </mc:AlternateContent>
  <xr:revisionPtr revIDLastSave="0" documentId="13_ncr:1_{EE972137-361C-4C6E-967B-0EB33B956D21}" xr6:coauthVersionLast="47" xr6:coauthVersionMax="47" xr10:uidLastSave="{00000000-0000-0000-0000-000000000000}"/>
  <workbookProtection workbookAlgorithmName="SHA-512" workbookHashValue="3ZAEyO/jnKJqBN/1Raw0PJNyLlGoRc7pPpxgISC4PZ8w7UUlh80bdEKSVOf5XbMY+w3u5NxI5rIweJ5+tZFaWw==" workbookSaltValue="D1LwKHSQOOED9qkGQLi5hw==" workbookSpinCount="100000" lockStructure="1"/>
  <bookViews>
    <workbookView xWindow="-120" yWindow="-120" windowWidth="29040" windowHeight="15990" xr2:uid="{00000000-000D-0000-FFFF-FFFF00000000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Cronograma!$A$1:$M$39</definedName>
    <definedName name="_xlnm.Print_Area" localSheetId="1">Orçamento!$A$1:$P$46</definedName>
    <definedName name="_xlnm.Print_Area" localSheetId="0">Resumo!$A$1:$F$32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2" l="1"/>
  <c r="J34" i="2" s="1"/>
  <c r="I13" i="2"/>
  <c r="J13" i="2" s="1"/>
  <c r="I14" i="2"/>
  <c r="J14" i="2" s="1"/>
  <c r="I16" i="2"/>
  <c r="J16" i="2" s="1"/>
  <c r="K15" i="2" s="1"/>
  <c r="D12" i="5" s="1"/>
  <c r="I18" i="2"/>
  <c r="J18" i="2" s="1"/>
  <c r="I19" i="2"/>
  <c r="J19" i="2"/>
  <c r="I20" i="2"/>
  <c r="J20" i="2" s="1"/>
  <c r="I21" i="2"/>
  <c r="J21" i="2" s="1"/>
  <c r="I23" i="2"/>
  <c r="J23" i="2" s="1"/>
  <c r="K22" i="2" s="1"/>
  <c r="D16" i="5" s="1"/>
  <c r="I25" i="2"/>
  <c r="J25" i="2" s="1"/>
  <c r="K24" i="2" s="1"/>
  <c r="D18" i="5" s="1"/>
  <c r="I27" i="2"/>
  <c r="J27" i="2" s="1"/>
  <c r="K26" i="2" s="1"/>
  <c r="D20" i="5" s="1"/>
  <c r="I29" i="2"/>
  <c r="J29" i="2"/>
  <c r="K28" i="2" s="1"/>
  <c r="D22" i="5" s="1"/>
  <c r="I31" i="2"/>
  <c r="J31" i="2" s="1"/>
  <c r="K30" i="2" s="1"/>
  <c r="D24" i="5" s="1"/>
  <c r="I33" i="2"/>
  <c r="J33" i="2" s="1"/>
  <c r="M26" i="4"/>
  <c r="B26" i="4"/>
  <c r="M24" i="4"/>
  <c r="B24" i="4"/>
  <c r="M22" i="4"/>
  <c r="B22" i="4"/>
  <c r="M20" i="4"/>
  <c r="B20" i="4"/>
  <c r="M18" i="4"/>
  <c r="B18" i="4"/>
  <c r="M16" i="4"/>
  <c r="B16" i="4"/>
  <c r="M14" i="4"/>
  <c r="B14" i="4"/>
  <c r="B12" i="4"/>
  <c r="M10" i="4"/>
  <c r="B10" i="4"/>
  <c r="A7" i="4"/>
  <c r="A5" i="4"/>
  <c r="J3" i="4"/>
  <c r="P36" i="2"/>
  <c r="F26" i="5"/>
  <c r="F24" i="5"/>
  <c r="F22" i="5"/>
  <c r="F20" i="5"/>
  <c r="F18" i="5"/>
  <c r="F16" i="5"/>
  <c r="F14" i="5"/>
  <c r="F12" i="5"/>
  <c r="F28" i="5" s="1"/>
  <c r="F10" i="5"/>
  <c r="A6" i="5"/>
  <c r="A5" i="5"/>
  <c r="F3" i="5"/>
  <c r="K17" i="2" l="1"/>
  <c r="D14" i="5" s="1"/>
  <c r="K12" i="2"/>
  <c r="D10" i="5" s="1"/>
  <c r="K32" i="2"/>
  <c r="D26" i="5" s="1"/>
  <c r="C14" i="4"/>
  <c r="E24" i="5"/>
  <c r="C18" i="4"/>
  <c r="E22" i="5"/>
  <c r="E14" i="5"/>
  <c r="E10" i="5"/>
  <c r="E28" i="5" s="1"/>
  <c r="E26" i="5"/>
  <c r="E18" i="5"/>
  <c r="C22" i="4"/>
  <c r="E16" i="5"/>
  <c r="C16" i="4"/>
  <c r="E20" i="5"/>
  <c r="E12" i="5"/>
  <c r="C12" i="4"/>
  <c r="C20" i="4"/>
  <c r="C24" i="4"/>
  <c r="K36" i="2" l="1"/>
  <c r="C10" i="4"/>
  <c r="D28" i="5"/>
  <c r="C26" i="5" s="1"/>
  <c r="C26" i="4"/>
  <c r="F19" i="4"/>
  <c r="G19" i="4"/>
  <c r="J19" i="4"/>
  <c r="I19" i="4"/>
  <c r="H19" i="4"/>
  <c r="G17" i="4"/>
  <c r="F17" i="4"/>
  <c r="K25" i="4"/>
  <c r="K31" i="4" s="1"/>
  <c r="I25" i="4"/>
  <c r="G25" i="4"/>
  <c r="J21" i="4"/>
  <c r="I21" i="4"/>
  <c r="H21" i="4"/>
  <c r="G21" i="4"/>
  <c r="I23" i="4"/>
  <c r="H23" i="4"/>
  <c r="F15" i="4"/>
  <c r="C10" i="5" l="1"/>
  <c r="M25" i="4"/>
  <c r="M23" i="4"/>
  <c r="G31" i="4"/>
  <c r="H31" i="4"/>
  <c r="L27" i="4"/>
  <c r="I31" i="4"/>
  <c r="C29" i="4"/>
  <c r="D26" i="4" s="1"/>
  <c r="E11" i="4"/>
  <c r="M21" i="4"/>
  <c r="M15" i="4"/>
  <c r="F31" i="4"/>
  <c r="C20" i="5"/>
  <c r="C12" i="5"/>
  <c r="C16" i="5"/>
  <c r="C18" i="5"/>
  <c r="C14" i="5"/>
  <c r="C22" i="5"/>
  <c r="C24" i="5"/>
  <c r="J31" i="4"/>
  <c r="M17" i="4"/>
  <c r="M19" i="4"/>
  <c r="D10" i="4" l="1"/>
  <c r="C28" i="5"/>
  <c r="L31" i="4"/>
  <c r="M27" i="4"/>
  <c r="M11" i="4"/>
  <c r="E31" i="4"/>
  <c r="C30" i="4"/>
  <c r="I32" i="4" s="1"/>
  <c r="I13" i="4" s="1"/>
  <c r="I33" i="4" s="1"/>
  <c r="D16" i="4"/>
  <c r="D14" i="4"/>
  <c r="D18" i="4"/>
  <c r="D24" i="4"/>
  <c r="D12" i="4"/>
  <c r="D22" i="4"/>
  <c r="D20" i="4"/>
  <c r="D29" i="4" l="1"/>
  <c r="D30" i="4" s="1"/>
  <c r="J32" i="4"/>
  <c r="J13" i="4" s="1"/>
  <c r="J33" i="4" s="1"/>
  <c r="H32" i="4"/>
  <c r="H13" i="4" s="1"/>
  <c r="H33" i="4" s="1"/>
  <c r="K32" i="4"/>
  <c r="K13" i="4" s="1"/>
  <c r="K33" i="4" s="1"/>
  <c r="G32" i="4"/>
  <c r="G13" i="4" s="1"/>
  <c r="G33" i="4" s="1"/>
  <c r="L32" i="4"/>
  <c r="L13" i="4" s="1"/>
  <c r="L33" i="4" s="1"/>
  <c r="F32" i="4"/>
  <c r="E33" i="4"/>
  <c r="E34" i="4" s="1"/>
  <c r="E32" i="4"/>
  <c r="E35" i="4" l="1"/>
  <c r="F35" i="4" s="1"/>
  <c r="G35" i="4" s="1"/>
  <c r="H35" i="4" s="1"/>
  <c r="I35" i="4" s="1"/>
  <c r="J35" i="4" s="1"/>
  <c r="K35" i="4" s="1"/>
  <c r="L35" i="4" s="1"/>
  <c r="M12" i="4" l="1"/>
  <c r="F13" i="4"/>
  <c r="M13" i="4" l="1"/>
  <c r="M29" i="4" s="1"/>
  <c r="F33" i="4"/>
  <c r="F34" i="4" s="1"/>
  <c r="G34" i="4" s="1"/>
  <c r="H34" i="4" s="1"/>
  <c r="I34" i="4" s="1"/>
  <c r="J34" i="4" s="1"/>
  <c r="K34" i="4" s="1"/>
  <c r="L34" i="4" s="1"/>
</calcChain>
</file>

<file path=xl/sharedStrings.xml><?xml version="1.0" encoding="utf-8"?>
<sst xmlns="http://schemas.openxmlformats.org/spreadsheetml/2006/main" count="203" uniqueCount="154">
  <si>
    <t>(razão social da empresa licitante)</t>
  </si>
  <si>
    <t xml:space="preserve">(n.º do CNPJ) </t>
  </si>
  <si>
    <t>ITEM 02 - ANEXO III-A DO EDITAL DE LICITAÇÃO POR PREGÃO ELETRÔNICO - IHS N.º</t>
  </si>
  <si>
    <t>RESUMO DE ORÇAMENTO PARA EXECUÇÃO DE OBRA POR EMPREITADA POR PREÇO UNITÁRIO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</si>
  <si>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</si>
  <si>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</si>
  <si>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</si>
  <si>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</si>
  <si>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</si>
  <si>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</si>
  <si>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</si>
  <si>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</si>
  <si>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PROJETO</t>
  </si>
  <si>
    <t>2.</t>
  </si>
  <si>
    <t>GERENCIAMENTO DE OBRA</t>
  </si>
  <si>
    <t>3.</t>
  </si>
  <si>
    <t>SERVIÇOS PRELIMINARES</t>
  </si>
  <si>
    <t>4.</t>
  </si>
  <si>
    <t>SUPERESTRUTURA</t>
  </si>
  <si>
    <t>5.</t>
  </si>
  <si>
    <t>INSTALAÇÕES ELÉTRICAS</t>
  </si>
  <si>
    <t>6.</t>
  </si>
  <si>
    <t>PINTURA</t>
  </si>
  <si>
    <t>7.</t>
  </si>
  <si>
    <t>VIDROS</t>
  </si>
  <si>
    <t>8.</t>
  </si>
  <si>
    <t>EQUIPAMENTOS</t>
  </si>
  <si>
    <t>9.</t>
  </si>
  <si>
    <t>SERVIÇOS COMPLEMENTARES</t>
  </si>
  <si>
    <t xml:space="preserve">TOTAL GERAL </t>
  </si>
  <si>
    <t>Local e data:</t>
  </si>
  <si>
    <t>Identificação (nome e CPF) e assinatura do representante legal da empresa e carimbo com CNPJ</t>
  </si>
  <si>
    <t>Identificação (nome por extenso) e assinatura do Responsável Técnico pelo Orçamento:</t>
  </si>
  <si>
    <t>N.º do CREA/CAU/CRT</t>
  </si>
  <si>
    <t>OBSERVAÇÃO:</t>
  </si>
  <si>
    <t>A planilha deve ser assinada pelo responsável técnico pela sua confecção (Art. 14 Lei 5.194/66), (identificado pelo nome) e número do CREA/CAU/CRT e pelo representante legal da empresa (identificado pelo nome e CPF), com carimbo do CNPJ.</t>
  </si>
  <si>
    <t>ITEM 02 - ANEXO III-B DO EDITAL DE LICITAÇÃO POR PREGÃO ELETRÔNICO - IHS N.º</t>
  </si>
  <si>
    <t>PLANILHA DE SERVIÇOS E PREÇOS UNITÁRIOS</t>
  </si>
  <si>
    <t>OBRA: Fornecimento, montagem e instalação de 01 (um) equipamento de transporte vertical no Instituto de Humanidades e Saúde da UFF.</t>
  </si>
  <si>
    <t>Local: Av. Jane Maria Martins Figueira, 1401, Jardim Mariléa, Rio das Ostras, RJ.</t>
  </si>
  <si>
    <t>VALOR ESTIMADO PELA UFF</t>
  </si>
  <si>
    <t>PROPOSTO PELA EMPRESA LICITANTE</t>
  </si>
  <si>
    <t>CÓDIGO</t>
  </si>
  <si>
    <t>FONTE</t>
  </si>
  <si>
    <t>UNID.</t>
  </si>
  <si>
    <t>QUANT. (A)</t>
  </si>
  <si>
    <t xml:space="preserve"> CUSTO UNITÁRIO (B)</t>
  </si>
  <si>
    <t>BDI (%) (C)</t>
  </si>
  <si>
    <t>PREÇO (R$)</t>
  </si>
  <si>
    <t>BDI (%) (H)</t>
  </si>
  <si>
    <t>CUSTO UNITÁRIO (I)</t>
  </si>
  <si>
    <t>UNITÁRIO (D=BxC)</t>
  </si>
  <si>
    <t>TOTAL</t>
  </si>
  <si>
    <t>UNITÁRIO (J=HxI)</t>
  </si>
  <si>
    <t>SUBITEM (E=AxD)</t>
  </si>
  <si>
    <t>SERVIÇO (G= Σ E)</t>
  </si>
  <si>
    <t>SUBITEM (L=JxA)</t>
  </si>
  <si>
    <t>SERVIÇO (N= Σ L)</t>
  </si>
  <si>
    <t>PROJETOS</t>
  </si>
  <si>
    <t>1.1</t>
  </si>
  <si>
    <t xml:space="preserve"> SE 24.50.0050 (A)</t>
  </si>
  <si>
    <t>SCO</t>
  </si>
  <si>
    <t>Fornecimento de projeto executivo de instalacao de mecanica em Autocad aprovado pela concessionaria, em predios escolares e administrativos com ate 500m2 de area.(desonerado)</t>
  </si>
  <si>
    <t>M2</t>
  </si>
  <si>
    <t>1.2</t>
  </si>
  <si>
    <t>000339</t>
  </si>
  <si>
    <t>SBC</t>
  </si>
  <si>
    <t>PROJETO DE EDIFICACAO EM ESTRUTURA METALICA</t>
  </si>
  <si>
    <t>2.1</t>
  </si>
  <si>
    <t>COMP 01</t>
  </si>
  <si>
    <t>UFF</t>
  </si>
  <si>
    <t>ADMINISTRAÇÃO LOCAL</t>
  </si>
  <si>
    <t>UN</t>
  </si>
  <si>
    <t>3.1</t>
  </si>
  <si>
    <t>016580</t>
  </si>
  <si>
    <t>A R T TABELA A DO CREA ACIMA DE 15000,01</t>
  </si>
  <si>
    <t>3.2</t>
  </si>
  <si>
    <t>16500</t>
  </si>
  <si>
    <t>PLACA DE RESPONSABILIDADE TECNICA EM OBRAS</t>
  </si>
  <si>
    <t>3.3</t>
  </si>
  <si>
    <t>10527</t>
  </si>
  <si>
    <t>SINAPI I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</si>
  <si>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</si>
  <si>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M/MÊS</t>
  </si>
  <si>
    <t>3.4</t>
  </si>
  <si>
    <t>97064</t>
  </si>
  <si>
    <t>SINAPI</t>
  </si>
  <si>
    <t>MONTAGEM E DESMONTAGEM DE ANDAIME TUBULAR TIPO TORRE (EXCLUSIVE ANDAIME E LIMPEZA). AF_11/2017</t>
  </si>
  <si>
    <t>M</t>
  </si>
  <si>
    <t>4.1</t>
  </si>
  <si>
    <t>40326</t>
  </si>
  <si>
    <t>ESTRUTURA METALICA EM ACO ENRIGECIDO SAC-41</t>
  </si>
  <si>
    <t>KG</t>
  </si>
  <si>
    <t>5.1</t>
  </si>
  <si>
    <t>80600</t>
  </si>
  <si>
    <t>CASA DE MAQUINAS-CHAVES DE SERVICO ELEVADOR SOCIAL</t>
  </si>
  <si>
    <t>6.1</t>
  </si>
  <si>
    <t>180111</t>
  </si>
  <si>
    <t>PINTURA ESMALTE 2 DEMAOS CAIXILHO DE FERRO C/ MASSA E ZARCAO</t>
  </si>
  <si>
    <t>7.1</t>
  </si>
  <si>
    <t>150060</t>
  </si>
  <si>
    <t>VIDRO LAMINADO INCOLOR 8mm C/CHAPA/FIXACAO/PARAFUSOS</t>
  </si>
  <si>
    <t>8.1</t>
  </si>
  <si>
    <t>80124</t>
  </si>
  <si>
    <t>ELEVADOR SOCIAL 06 PESSOAS 45mpm 420kgf-ATE 10 PAV.RESID.</t>
  </si>
  <si>
    <t>PAR</t>
  </si>
  <si>
    <t>04.014.0095-A</t>
  </si>
  <si>
    <t>EMOP</t>
  </si>
  <si>
    <t>RETIRADA DE ENTULHO DE OBRA COM CACAMBA DE ACO TIPO CONTAINER COM 5M3 DE CAPACIDADE,INCLUSIVE CARREGAMENTO,TRANSPORTE E DESCARREGAMENTO.CUSTO POR UNIDADE DE CACAMBA E INCLUI A TAXA PARA DESCARGA EM LOCAIS AUTORIZADOS (5 M³)</t>
  </si>
  <si>
    <t>5.2</t>
  </si>
  <si>
    <t>LIMPEZA GERAL DE OBRA</t>
  </si>
  <si>
    <t>VALOR TOTAL ESTIMADO PELA UFF</t>
  </si>
  <si>
    <t>VALOR TOTAL PROPOSTO PELA EMPRESA</t>
  </si>
  <si>
    <t>CREA/CAU/CRT:</t>
  </si>
  <si>
    <t>OBSERVAÇÃO</t>
  </si>
  <si>
    <t>Orçamento realizado em Nov/2022;</t>
  </si>
  <si>
    <t>Incluso BDI desonerado sobre preço unitário de serviços em geral de 26,41 % e de 16,89 % sobre equipamentos;</t>
  </si>
  <si>
    <r>
      <rPr>
        <sz val="10"/>
        <color rgb="FFFF0000"/>
        <rFont val="Verdana"/>
        <charset val="134"/>
      </rPr>
      <t>A referência utilizada como base de custos é o SINAPI, SCO, SBC de Set/2022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</si>
  <si>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42;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</si>
  <si>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</si>
  <si>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</si>
  <si>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</si>
  <si>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pelo nome e número do CREA/CAU/CRT e pelo representante legal da empresa (identificado pelo nome e CPF), com carimbo do CNPJ.</t>
  </si>
  <si>
    <t>ITEM 02 - ANEXO III-C DO EDITAL DE LICITAÇÃO POR PREGÃO ELETRÔNICO - IHS N.º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</si>
  <si>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</si>
  <si>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</si>
  <si>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</si>
  <si>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</si>
  <si>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</si>
  <si>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</si>
  <si>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</si>
  <si>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</si>
  <si>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</si>
  <si>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</si>
  <si>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</si>
  <si>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</si>
  <si>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</si>
  <si>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</si>
  <si>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</si>
  <si>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</si>
  <si>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</si>
  <si>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</si>
  <si>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</si>
  <si>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</si>
  <si>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</si>
  <si>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</si>
  <si>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Total do orçamento</t>
  </si>
  <si>
    <t>Total do orçamento sem Administração</t>
  </si>
  <si>
    <t>Total mensal executado sem Administração</t>
  </si>
  <si>
    <t>Percentual correspondente à Administração</t>
  </si>
  <si>
    <t>Total mensal excutado com Administração</t>
  </si>
  <si>
    <t>Total acumulado</t>
  </si>
  <si>
    <t>Percentual Acumulado</t>
  </si>
  <si>
    <t>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</si>
</sst>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&quot;-&quot;??_);_(@_)"/>
    <numFmt numFmtId="166" formatCode="_(* #,##0.00_);_(* \(#,##0.00\);_(* \-??_);_(@_)"/>
    <numFmt numFmtId="167" formatCode="_(\$* #,##0.00_);_(\$* \(#,##0.00\);_(\$* \-??_);_(@_)"/>
    <numFmt numFmtId="168" formatCode="_-* #,##0.00_-;\-* #,##0.00_-;_-* \-??_-;_-@_-"/>
    <numFmt numFmtId="169" formatCode="General_)"/>
    <numFmt numFmtId="170" formatCode="[$R$]#,##0.00"/>
  </numFmts>
  <fonts count="82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rgb="FF333399"/>
      <name val="Verdana"/>
      <charset val="134"/>
    </font>
    <font>
      <sz val="8"/>
      <color theme="1"/>
      <name val="Verdana"/>
      <charset val="134"/>
    </font>
    <font>
      <sz val="9"/>
      <name val="Verdana"/>
      <charset val="134"/>
    </font>
    <font>
      <b/>
      <sz val="9"/>
      <color rgb="FF000000"/>
      <name val="Verdana"/>
      <charset val="134"/>
    </font>
    <font>
      <sz val="9"/>
      <color theme="1"/>
      <name val="Verdana"/>
      <charset val="134"/>
    </font>
    <font>
      <i/>
      <sz val="7"/>
      <name val="Verdana"/>
      <charset val="134"/>
    </font>
    <font>
      <i/>
      <sz val="7"/>
      <color rgb="FF000000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b/>
      <sz val="10"/>
      <color indexed="10"/>
      <name val="Verdana"/>
      <charset val="134"/>
    </font>
    <font>
      <b/>
      <sz val="9"/>
      <color indexed="10"/>
      <name val="Verdana"/>
      <charset val="134"/>
    </font>
    <font>
      <b/>
      <sz val="12"/>
      <color indexed="10"/>
      <name val="Verdana"/>
      <charset val="134"/>
    </font>
    <font>
      <b/>
      <sz val="10"/>
      <color theme="1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sz val="9"/>
      <color rgb="FF000000"/>
      <name val="Arial"/>
      <charset val="134"/>
    </font>
    <font>
      <sz val="9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b/>
      <sz val="12"/>
      <color rgb="FFFF0000"/>
      <name val="Arial"/>
      <charset val="134"/>
    </font>
    <font>
      <b/>
      <sz val="7"/>
      <color rgb="FFFF0000"/>
      <name val="Verdana"/>
      <charset val="134"/>
    </font>
    <font>
      <sz val="9"/>
      <color indexed="10"/>
      <name val="Verdana"/>
      <charset val="134"/>
    </font>
    <font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1"/>
      <color rgb="FFFFFFFF"/>
      <name val="Calibri"/>
      <charset val="1"/>
    </font>
    <font>
      <b/>
      <sz val="15"/>
      <color rgb="FF333399"/>
      <name val="Calibri"/>
      <charset val="1"/>
    </font>
    <font>
      <sz val="11"/>
      <color rgb="FFFFFFFF"/>
      <name val="Calibri"/>
      <charset val="1"/>
    </font>
    <font>
      <b/>
      <sz val="15"/>
      <color indexed="62"/>
      <name val="Calibri"/>
      <charset val="134"/>
    </font>
    <font>
      <sz val="11"/>
      <color indexed="14"/>
      <name val="Calibri"/>
      <charset val="134"/>
    </font>
    <font>
      <sz val="11"/>
      <color rgb="FF000000"/>
      <name val="Calibri"/>
      <charset val="1"/>
    </font>
    <font>
      <b/>
      <sz val="11"/>
      <color indexed="9"/>
      <name val="Calibri"/>
      <charset val="134"/>
    </font>
    <font>
      <sz val="11"/>
      <color rgb="FFFF9900"/>
      <name val="Calibri"/>
      <charset val="1"/>
    </font>
    <font>
      <sz val="11"/>
      <color rgb="FFFF00FF"/>
      <name val="Calibri"/>
      <charset val="1"/>
    </font>
    <font>
      <b/>
      <sz val="11"/>
      <color rgb="FF333399"/>
      <name val="Calibri"/>
      <charset val="1"/>
    </font>
    <font>
      <sz val="10"/>
      <name val="Arial"/>
      <charset val="1"/>
    </font>
    <font>
      <sz val="11"/>
      <color indexed="60"/>
      <name val="Calibri"/>
      <charset val="134"/>
    </font>
    <font>
      <sz val="11"/>
      <color rgb="FF008000"/>
      <name val="Calibri"/>
      <charset val="1"/>
    </font>
    <font>
      <b/>
      <sz val="11"/>
      <color indexed="62"/>
      <name val="Calibri"/>
      <charset val="134"/>
    </font>
    <font>
      <b/>
      <sz val="18"/>
      <color rgb="FF333399"/>
      <name val="Cambria"/>
      <charset val="1"/>
    </font>
    <font>
      <b/>
      <sz val="11"/>
      <color rgb="FF333333"/>
      <name val="Calibri"/>
      <charset val="1"/>
    </font>
    <font>
      <b/>
      <sz val="11"/>
      <color indexed="52"/>
      <name val="Calibri"/>
      <charset val="134"/>
    </font>
    <font>
      <b/>
      <sz val="11"/>
      <color rgb="FFFF9900"/>
      <name val="Calibri"/>
      <charset val="1"/>
    </font>
    <font>
      <b/>
      <sz val="18"/>
      <color indexed="56"/>
      <name val="Cambria"/>
      <charset val="134"/>
    </font>
    <font>
      <i/>
      <sz val="11"/>
      <color indexed="23"/>
      <name val="Calibri"/>
      <charset val="134"/>
    </font>
    <font>
      <i/>
      <sz val="11"/>
      <color rgb="FF808080"/>
      <name val="Calibri"/>
      <charset val="1"/>
    </font>
    <font>
      <sz val="11"/>
      <color indexed="17"/>
      <name val="Calibri"/>
      <charset val="134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sz val="11"/>
      <color indexed="62"/>
      <name val="Calibri"/>
      <charset val="134"/>
    </font>
    <font>
      <sz val="11"/>
      <color rgb="FF333399"/>
      <name val="Calibri"/>
      <charset val="1"/>
    </font>
    <font>
      <sz val="11"/>
      <color indexed="52"/>
      <name val="Calibri"/>
      <charset val="134"/>
    </font>
    <font>
      <sz val="11"/>
      <color indexed="10"/>
      <name val="Calibri"/>
      <charset val="134"/>
    </font>
    <font>
      <b/>
      <sz val="15"/>
      <color indexed="56"/>
      <name val="Calibri"/>
      <charset val="134"/>
    </font>
    <font>
      <sz val="11"/>
      <color rgb="FFFF0000"/>
      <name val="Calibri"/>
      <charset val="1"/>
    </font>
    <font>
      <sz val="12"/>
      <name val="Courier New"/>
      <charset val="1"/>
    </font>
    <font>
      <b/>
      <sz val="18"/>
      <color indexed="62"/>
      <name val="Cambria"/>
      <charset val="134"/>
    </font>
    <font>
      <sz val="11"/>
      <color rgb="FF993300"/>
      <name val="Calibri"/>
      <charset val="1"/>
    </font>
    <font>
      <sz val="11"/>
      <name val="Arial"/>
      <charset val="1"/>
    </font>
    <font>
      <b/>
      <sz val="18"/>
      <color rgb="FF003366"/>
      <name val="Cambria"/>
      <charset val="1"/>
    </font>
    <font>
      <sz val="11"/>
      <color rgb="FF000000"/>
      <name val="Calibri"/>
      <charset val="134"/>
    </font>
    <font>
      <sz val="12"/>
      <name val="Courier"/>
      <charset val="134"/>
    </font>
    <font>
      <b/>
      <sz val="15"/>
      <color rgb="FF003366"/>
      <name val="Calibri"/>
      <charset val="1"/>
    </font>
    <font>
      <b/>
      <sz val="11"/>
      <color indexed="63"/>
      <name val="Calibri"/>
      <charset val="134"/>
    </font>
    <font>
      <sz val="10"/>
      <color indexed="10"/>
      <name val="Verdana"/>
      <charset val="134"/>
    </font>
    <font>
      <sz val="11"/>
      <color theme="1"/>
      <name val="Calibri"/>
      <charset val="134"/>
      <scheme val="minor"/>
    </font>
    <font>
      <b/>
      <sz val="12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5117038483843"/>
        <bgColor rgb="FF8EB4E3"/>
      </patternFill>
    </fill>
    <fill>
      <patternFill patternType="solid">
        <fgColor theme="0"/>
        <bgColor rgb="FF8EB4E3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theme="3" tint="0.79995117038483843"/>
        <bgColor rgb="FFBFBFBF"/>
      </patternFill>
    </fill>
    <fill>
      <patternFill patternType="solid">
        <fgColor indexed="49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</fills>
  <borders count="134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rgb="FF000000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 diagonalUp="1">
      <left style="hair">
        <color rgb="FF000000"/>
      </left>
      <right/>
      <top style="thin">
        <color auto="1"/>
      </top>
      <bottom style="hair">
        <color rgb="FF000000"/>
      </bottom>
      <diagonal style="hair">
        <color rgb="FF000000"/>
      </diagonal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 diagonalUp="1">
      <left style="hair">
        <color rgb="FF000000"/>
      </left>
      <right/>
      <top style="hair">
        <color rgb="FF000000"/>
      </top>
      <bottom style="hair">
        <color rgb="FF000000"/>
      </bottom>
      <diagonal style="hair">
        <color rgb="FF000000"/>
      </diagonal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indexed="4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000000"/>
      </left>
      <right style="hair">
        <color auto="1"/>
      </right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rgb="FF000000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rgb="FF000000"/>
      </bottom>
      <diagonal/>
    </border>
  </borders>
  <cellStyleXfs count="160">
    <xf numFmtId="0" fontId="0" fillId="0" borderId="0"/>
    <xf numFmtId="0" fontId="38" fillId="16" borderId="0" applyNumberFormat="0" applyBorder="0" applyAlignment="0" applyProtection="0"/>
    <xf numFmtId="43" fontId="80" fillId="0" borderId="0" applyFont="0" applyFill="0" applyBorder="0" applyAlignment="0" applyProtection="0"/>
    <xf numFmtId="0" fontId="38" fillId="18" borderId="0" applyNumberFormat="0" applyBorder="0" applyAlignment="0" applyProtection="0"/>
    <xf numFmtId="0" fontId="47" fillId="0" borderId="114" applyProtection="0"/>
    <xf numFmtId="9" fontId="38" fillId="0" borderId="0" applyFont="0" applyFill="0" applyBorder="0" applyAlignment="0" applyProtection="0"/>
    <xf numFmtId="0" fontId="45" fillId="21" borderId="0" applyBorder="0" applyProtection="0"/>
    <xf numFmtId="0" fontId="23" fillId="0" borderId="0"/>
    <xf numFmtId="0" fontId="38" fillId="25" borderId="0" applyNumberFormat="0" applyBorder="0" applyAlignment="0" applyProtection="0"/>
    <xf numFmtId="0" fontId="38" fillId="15" borderId="0" applyNumberFormat="0" applyBorder="0" applyAlignment="0" applyProtection="0"/>
    <xf numFmtId="0" fontId="42" fillId="24" borderId="0" applyBorder="0" applyProtection="0"/>
    <xf numFmtId="0" fontId="50" fillId="0" borderId="0"/>
    <xf numFmtId="0" fontId="42" fillId="27" borderId="0" applyBorder="0" applyProtection="0"/>
    <xf numFmtId="44" fontId="38" fillId="0" borderId="0" applyFont="0" applyFill="0" applyBorder="0" applyAlignment="0" applyProtection="0"/>
    <xf numFmtId="0" fontId="41" fillId="0" borderId="111" applyProtection="0"/>
    <xf numFmtId="0" fontId="45" fillId="21" borderId="0" applyBorder="0" applyProtection="0"/>
    <xf numFmtId="0" fontId="45" fillId="28" borderId="0" applyBorder="0" applyProtection="0"/>
    <xf numFmtId="43" fontId="38" fillId="0" borderId="0" applyFont="0" applyFill="0" applyBorder="0" applyAlignment="0" applyProtection="0"/>
    <xf numFmtId="0" fontId="38" fillId="30" borderId="0" applyNumberFormat="0" applyBorder="0" applyAlignment="0" applyProtection="0"/>
    <xf numFmtId="0" fontId="50" fillId="0" borderId="0"/>
    <xf numFmtId="0" fontId="45" fillId="26" borderId="0" applyBorder="0" applyProtection="0"/>
    <xf numFmtId="0" fontId="38" fillId="25" borderId="0" applyNumberFormat="0" applyBorder="0" applyAlignment="0" applyProtection="0"/>
    <xf numFmtId="0" fontId="45" fillId="21" borderId="0" applyBorder="0" applyProtection="0"/>
    <xf numFmtId="0" fontId="53" fillId="0" borderId="116" applyNumberFormat="0" applyFill="0" applyAlignment="0" applyProtection="0"/>
    <xf numFmtId="0" fontId="45" fillId="32" borderId="0" applyBorder="0" applyProtection="0"/>
    <xf numFmtId="0" fontId="45" fillId="28" borderId="0" applyBorder="0" applyProtection="0"/>
    <xf numFmtId="0" fontId="45" fillId="34" borderId="0" applyBorder="0" applyProtection="0"/>
    <xf numFmtId="0" fontId="38" fillId="30" borderId="0" applyNumberFormat="0" applyBorder="0" applyAlignment="0" applyProtection="0"/>
    <xf numFmtId="0" fontId="38" fillId="35" borderId="0" applyNumberFormat="0" applyBorder="0" applyAlignment="0" applyProtection="0"/>
    <xf numFmtId="0" fontId="45" fillId="36" borderId="0" applyBorder="0" applyProtection="0"/>
    <xf numFmtId="0" fontId="38" fillId="29" borderId="0" applyNumberFormat="0" applyBorder="0" applyAlignment="0" applyProtection="0"/>
    <xf numFmtId="0" fontId="45" fillId="37" borderId="0" applyBorder="0" applyProtection="0"/>
    <xf numFmtId="0" fontId="38" fillId="16" borderId="0" applyNumberFormat="0" applyBorder="0" applyAlignment="0" applyProtection="0"/>
    <xf numFmtId="0" fontId="45" fillId="26" borderId="0" applyBorder="0" applyProtection="0"/>
    <xf numFmtId="0" fontId="38" fillId="33" borderId="0" applyNumberFormat="0" applyBorder="0" applyAlignment="0" applyProtection="0"/>
    <xf numFmtId="0" fontId="45" fillId="38" borderId="0" applyBorder="0" applyProtection="0"/>
    <xf numFmtId="0" fontId="38" fillId="30" borderId="0" applyNumberFormat="0" applyBorder="0" applyAlignment="0" applyProtection="0"/>
    <xf numFmtId="0" fontId="39" fillId="12" borderId="0" applyNumberFormat="0" applyBorder="0" applyAlignment="0" applyProtection="0"/>
    <xf numFmtId="0" fontId="42" fillId="24" borderId="0" applyBorder="0" applyProtection="0"/>
    <xf numFmtId="0" fontId="54" fillId="0" borderId="0" applyBorder="0" applyProtection="0"/>
    <xf numFmtId="0" fontId="39" fillId="35" borderId="0" applyNumberFormat="0" applyBorder="0" applyAlignment="0" applyProtection="0"/>
    <xf numFmtId="0" fontId="42" fillId="36" borderId="0" applyBorder="0" applyProtection="0"/>
    <xf numFmtId="0" fontId="39" fillId="29" borderId="0" applyNumberFormat="0" applyBorder="0" applyAlignment="0" applyProtection="0"/>
    <xf numFmtId="0" fontId="44" fillId="17" borderId="0" applyNumberFormat="0" applyBorder="0" applyAlignment="0" applyProtection="0"/>
    <xf numFmtId="0" fontId="42" fillId="37" borderId="0" applyBorder="0" applyProtection="0"/>
    <xf numFmtId="0" fontId="39" fillId="16" borderId="0" applyNumberFormat="0" applyBorder="0" applyAlignment="0" applyProtection="0"/>
    <xf numFmtId="0" fontId="42" fillId="26" borderId="0" applyBorder="0" applyProtection="0"/>
    <xf numFmtId="0" fontId="39" fillId="12" borderId="0" applyNumberFormat="0" applyBorder="0" applyAlignment="0" applyProtection="0"/>
    <xf numFmtId="0" fontId="42" fillId="24" borderId="0" applyBorder="0" applyProtection="0"/>
    <xf numFmtId="0" fontId="39" fillId="30" borderId="0" applyNumberFormat="0" applyBorder="0" applyAlignment="0" applyProtection="0"/>
    <xf numFmtId="0" fontId="42" fillId="21" borderId="0" applyBorder="0" applyProtection="0"/>
    <xf numFmtId="0" fontId="39" fillId="12" borderId="0" applyNumberFormat="0" applyBorder="0" applyAlignment="0" applyProtection="0"/>
    <xf numFmtId="0" fontId="42" fillId="24" borderId="0" applyBorder="0" applyProtection="0"/>
    <xf numFmtId="0" fontId="39" fillId="39" borderId="0" applyNumberFormat="0" applyBorder="0" applyAlignment="0" applyProtection="0"/>
    <xf numFmtId="0" fontId="42" fillId="27" borderId="0" applyBorder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19" borderId="0" applyNumberFormat="0" applyBorder="0" applyAlignment="0" applyProtection="0"/>
    <xf numFmtId="0" fontId="42" fillId="23" borderId="0" applyBorder="0" applyProtection="0"/>
    <xf numFmtId="0" fontId="39" fillId="12" borderId="0" applyNumberFormat="0" applyBorder="0" applyAlignment="0" applyProtection="0"/>
    <xf numFmtId="0" fontId="42" fillId="14" borderId="0" applyBorder="0" applyProtection="0"/>
    <xf numFmtId="0" fontId="48" fillId="22" borderId="0" applyBorder="0" applyProtection="0"/>
    <xf numFmtId="0" fontId="56" fillId="25" borderId="118" applyNumberFormat="0" applyAlignment="0" applyProtection="0"/>
    <xf numFmtId="0" fontId="57" fillId="28" borderId="119" applyProtection="0"/>
    <xf numFmtId="168" fontId="45" fillId="0" borderId="0"/>
    <xf numFmtId="0" fontId="46" fillId="20" borderId="113" applyNumberFormat="0" applyAlignment="0" applyProtection="0"/>
    <xf numFmtId="0" fontId="40" fillId="13" borderId="110" applyProtection="0"/>
    <xf numFmtId="0" fontId="58" fillId="0" borderId="0" applyNumberFormat="0" applyFill="0" applyBorder="0" applyAlignment="0" applyProtection="0"/>
    <xf numFmtId="167" fontId="23" fillId="0" borderId="0" applyFill="0" applyBorder="0" applyAlignment="0" applyProtection="0"/>
    <xf numFmtId="0" fontId="55" fillId="28" borderId="117" applyProtection="0"/>
    <xf numFmtId="0" fontId="50" fillId="0" borderId="0"/>
    <xf numFmtId="0" fontId="59" fillId="0" borderId="0" applyNumberFormat="0" applyFill="0" applyBorder="0" applyAlignment="0" applyProtection="0"/>
    <xf numFmtId="0" fontId="60" fillId="0" borderId="0" applyBorder="0" applyProtection="0"/>
    <xf numFmtId="9" fontId="38" fillId="0" borderId="0"/>
    <xf numFmtId="0" fontId="61" fillId="41" borderId="0" applyNumberFormat="0" applyBorder="0" applyAlignment="0" applyProtection="0"/>
    <xf numFmtId="9" fontId="45" fillId="0" borderId="0"/>
    <xf numFmtId="0" fontId="52" fillId="31" borderId="0" applyBorder="0" applyProtection="0"/>
    <xf numFmtId="0" fontId="43" fillId="0" borderId="112" applyNumberFormat="0" applyFill="0" applyAlignment="0" applyProtection="0"/>
    <xf numFmtId="0" fontId="62" fillId="0" borderId="120" applyNumberFormat="0" applyFill="0" applyAlignment="0" applyProtection="0"/>
    <xf numFmtId="0" fontId="63" fillId="0" borderId="121" applyProtection="0"/>
    <xf numFmtId="0" fontId="49" fillId="0" borderId="115" applyProtection="0"/>
    <xf numFmtId="0" fontId="53" fillId="0" borderId="0" applyNumberFormat="0" applyFill="0" applyBorder="0" applyAlignment="0" applyProtection="0"/>
    <xf numFmtId="0" fontId="49" fillId="0" borderId="0" applyBorder="0" applyProtection="0"/>
    <xf numFmtId="168" fontId="45" fillId="0" borderId="0" applyBorder="0" applyProtection="0"/>
    <xf numFmtId="0" fontId="64" fillId="30" borderId="118" applyNumberFormat="0" applyAlignment="0" applyProtection="0"/>
    <xf numFmtId="0" fontId="65" fillId="21" borderId="119" applyProtection="0"/>
    <xf numFmtId="0" fontId="66" fillId="0" borderId="122" applyNumberFormat="0" applyFill="0" applyAlignment="0" applyProtection="0"/>
    <xf numFmtId="44" fontId="38" fillId="0" borderId="0" applyFont="0" applyFill="0" applyBorder="0" applyAlignment="0" applyProtection="0"/>
    <xf numFmtId="164" fontId="45" fillId="0" borderId="0" applyBorder="0" applyProtection="0"/>
    <xf numFmtId="164" fontId="45" fillId="0" borderId="0" applyBorder="0" applyProtection="0"/>
    <xf numFmtId="44" fontId="38" fillId="0" borderId="0" applyFont="0" applyFill="0" applyBorder="0" applyAlignment="0" applyProtection="0"/>
    <xf numFmtId="164" fontId="45" fillId="0" borderId="0" applyBorder="0" applyProtection="0"/>
    <xf numFmtId="44" fontId="38" fillId="0" borderId="0" applyFont="0" applyFill="0" applyBorder="0" applyAlignment="0" applyProtection="0"/>
    <xf numFmtId="164" fontId="45" fillId="0" borderId="0" applyBorder="0" applyProtection="0"/>
    <xf numFmtId="44" fontId="38" fillId="0" borderId="0" applyFont="0" applyFill="0" applyBorder="0" applyAlignment="0" applyProtection="0"/>
    <xf numFmtId="164" fontId="45" fillId="0" borderId="0" applyBorder="0" applyProtection="0"/>
    <xf numFmtId="44" fontId="38" fillId="0" borderId="0" applyFont="0" applyFill="0" applyBorder="0" applyAlignment="0" applyProtection="0"/>
    <xf numFmtId="164" fontId="45" fillId="0" borderId="0" applyBorder="0" applyProtection="0"/>
    <xf numFmtId="0" fontId="67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0" fontId="69" fillId="0" borderId="0" applyBorder="0" applyProtection="0"/>
    <xf numFmtId="164" fontId="45" fillId="0" borderId="0" applyBorder="0" applyProtection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45" fillId="0" borderId="0" applyBorder="0" applyProtection="0"/>
    <xf numFmtId="44" fontId="38" fillId="0" borderId="0" applyFont="0" applyFill="0" applyBorder="0" applyAlignment="0" applyProtection="0"/>
    <xf numFmtId="164" fontId="45" fillId="0" borderId="0" applyBorder="0" applyProtection="0"/>
    <xf numFmtId="44" fontId="38" fillId="0" borderId="0" applyFont="0" applyFill="0" applyBorder="0" applyAlignment="0" applyProtection="0"/>
    <xf numFmtId="164" fontId="45" fillId="0" borderId="0" applyBorder="0" applyProtection="0"/>
    <xf numFmtId="44" fontId="38" fillId="0" borderId="0" applyFont="0" applyFill="0" applyBorder="0" applyAlignment="0" applyProtection="0"/>
    <xf numFmtId="164" fontId="45" fillId="0" borderId="0" applyBorder="0" applyProtection="0"/>
    <xf numFmtId="44" fontId="38" fillId="0" borderId="0" applyFont="0" applyFill="0" applyBorder="0" applyAlignment="0" applyProtection="0"/>
    <xf numFmtId="164" fontId="45" fillId="0" borderId="0" applyBorder="0" applyProtection="0"/>
    <xf numFmtId="44" fontId="38" fillId="0" borderId="0" applyFont="0" applyFill="0" applyBorder="0" applyAlignment="0" applyProtection="0"/>
    <xf numFmtId="164" fontId="45" fillId="0" borderId="0" applyBorder="0" applyProtection="0"/>
    <xf numFmtId="165" fontId="23" fillId="0" borderId="0" applyFill="0" applyBorder="0" applyAlignment="0" applyProtection="0"/>
    <xf numFmtId="0" fontId="51" fillId="29" borderId="0" applyNumberFormat="0" applyBorder="0" applyAlignment="0" applyProtection="0"/>
    <xf numFmtId="0" fontId="68" fillId="0" borderId="123" applyNumberFormat="0" applyFill="0" applyAlignment="0" applyProtection="0"/>
    <xf numFmtId="0" fontId="72" fillId="37" borderId="0" applyBorder="0" applyProtection="0"/>
    <xf numFmtId="0" fontId="23" fillId="0" borderId="0"/>
    <xf numFmtId="0" fontId="50" fillId="0" borderId="0"/>
    <xf numFmtId="0" fontId="7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74" fillId="0" borderId="0" applyBorder="0" applyProtection="0"/>
    <xf numFmtId="169" fontId="76" fillId="0" borderId="0"/>
    <xf numFmtId="169" fontId="70" fillId="0" borderId="0"/>
    <xf numFmtId="0" fontId="23" fillId="0" borderId="0"/>
    <xf numFmtId="0" fontId="23" fillId="0" borderId="0"/>
    <xf numFmtId="0" fontId="50" fillId="0" borderId="0"/>
    <xf numFmtId="0" fontId="45" fillId="0" borderId="0"/>
    <xf numFmtId="0" fontId="75" fillId="0" borderId="0"/>
    <xf numFmtId="0" fontId="23" fillId="18" borderId="125" applyNumberFormat="0" applyFont="0" applyAlignment="0" applyProtection="0"/>
    <xf numFmtId="0" fontId="45" fillId="32" borderId="126" applyProtection="0"/>
    <xf numFmtId="0" fontId="78" fillId="25" borderId="127" applyNumberFormat="0" applyAlignment="0" applyProtection="0"/>
    <xf numFmtId="9" fontId="23" fillId="0" borderId="0" applyFill="0" applyBorder="0" applyAlignment="0" applyProtection="0"/>
    <xf numFmtId="9" fontId="50" fillId="0" borderId="0" applyBorder="0" applyProtection="0"/>
    <xf numFmtId="9" fontId="3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9" fontId="45" fillId="0" borderId="0" applyBorder="0" applyProtection="0"/>
    <xf numFmtId="9" fontId="45" fillId="0" borderId="0" applyBorder="0" applyProtection="0"/>
    <xf numFmtId="168" fontId="45" fillId="0" borderId="0" applyBorder="0" applyProtection="0"/>
    <xf numFmtId="43" fontId="38" fillId="0" borderId="0" applyFont="0" applyFill="0" applyBorder="0" applyAlignment="0" applyProtection="0"/>
    <xf numFmtId="168" fontId="45" fillId="0" borderId="0" applyBorder="0" applyProtection="0"/>
    <xf numFmtId="165" fontId="23" fillId="0" borderId="0" applyFill="0" applyBorder="0" applyAlignment="0" applyProtection="0"/>
    <xf numFmtId="0" fontId="68" fillId="0" borderId="123" applyNumberFormat="0" applyFill="0" applyAlignment="0" applyProtection="0"/>
    <xf numFmtId="166" fontId="50" fillId="0" borderId="0" applyBorder="0" applyProtection="0"/>
    <xf numFmtId="166" fontId="50" fillId="0" borderId="0" applyBorder="0" applyProtection="0"/>
    <xf numFmtId="168" fontId="38" fillId="0" borderId="0"/>
    <xf numFmtId="165" fontId="23" fillId="0" borderId="0" applyFont="0" applyFill="0" applyBorder="0" applyAlignment="0" applyProtection="0"/>
    <xf numFmtId="166" fontId="45" fillId="0" borderId="0" applyBorder="0" applyProtection="0"/>
    <xf numFmtId="0" fontId="71" fillId="0" borderId="0" applyNumberFormat="0" applyFill="0" applyBorder="0" applyAlignment="0" applyProtection="0"/>
    <xf numFmtId="0" fontId="77" fillId="0" borderId="124" applyProtection="0"/>
    <xf numFmtId="0" fontId="77" fillId="0" borderId="124" applyProtection="0"/>
    <xf numFmtId="0" fontId="58" fillId="0" borderId="0" applyNumberFormat="0" applyFill="0" applyBorder="0" applyAlignment="0" applyProtection="0"/>
    <xf numFmtId="0" fontId="74" fillId="0" borderId="0" applyBorder="0" applyProtection="0"/>
    <xf numFmtId="166" fontId="23" fillId="0" borderId="0"/>
    <xf numFmtId="166" fontId="50" fillId="0" borderId="0"/>
  </cellStyleXfs>
  <cellXfs count="408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10" fontId="8" fillId="4" borderId="7" xfId="0" applyNumberFormat="1" applyFont="1" applyFill="1" applyBorder="1" applyAlignment="1">
      <alignment horizontal="center" vertical="center"/>
    </xf>
    <xf numFmtId="10" fontId="8" fillId="5" borderId="7" xfId="0" applyNumberFormat="1" applyFont="1" applyFill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10" fontId="8" fillId="6" borderId="9" xfId="5" applyNumberFormat="1" applyFont="1" applyFill="1" applyBorder="1" applyAlignment="1">
      <alignment horizontal="center" vertical="center"/>
    </xf>
    <xf numFmtId="10" fontId="8" fillId="5" borderId="9" xfId="0" applyNumberFormat="1" applyFont="1" applyFill="1" applyBorder="1" applyAlignment="1">
      <alignment horizontal="center" vertical="center"/>
    </xf>
    <xf numFmtId="10" fontId="8" fillId="4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10" fontId="10" fillId="4" borderId="9" xfId="0" applyNumberFormat="1" applyFont="1" applyFill="1" applyBorder="1" applyAlignment="1">
      <alignment horizontal="center" vertical="center"/>
    </xf>
    <xf numFmtId="10" fontId="8" fillId="6" borderId="9" xfId="0" applyNumberFormat="1" applyFont="1" applyFill="1" applyBorder="1" applyAlignment="1">
      <alignment horizontal="center"/>
    </xf>
    <xf numFmtId="10" fontId="9" fillId="0" borderId="9" xfId="5" applyNumberFormat="1" applyFont="1" applyBorder="1" applyAlignment="1">
      <alignment horizontal="center" vertical="center"/>
    </xf>
    <xf numFmtId="10" fontId="8" fillId="2" borderId="9" xfId="5" applyNumberFormat="1" applyFont="1" applyFill="1" applyBorder="1" applyAlignment="1">
      <alignment horizontal="center" vertical="center"/>
    </xf>
    <xf numFmtId="10" fontId="9" fillId="2" borderId="9" xfId="5" applyNumberFormat="1" applyFont="1" applyFill="1" applyBorder="1" applyAlignment="1">
      <alignment horizontal="center" vertical="center"/>
    </xf>
    <xf numFmtId="9" fontId="9" fillId="0" borderId="9" xfId="5" applyFont="1" applyBorder="1" applyAlignment="1">
      <alignment horizontal="center" vertical="center"/>
    </xf>
    <xf numFmtId="2" fontId="6" fillId="2" borderId="14" xfId="0" applyNumberFormat="1" applyFont="1" applyFill="1" applyBorder="1" applyAlignment="1">
      <alignment vertical="center" wrapText="1"/>
    </xf>
    <xf numFmtId="2" fontId="6" fillId="2" borderId="15" xfId="0" applyNumberFormat="1" applyFont="1" applyFill="1" applyBorder="1" applyAlignment="1">
      <alignment vertical="center" wrapText="1"/>
    </xf>
    <xf numFmtId="4" fontId="6" fillId="0" borderId="16" xfId="0" applyNumberFormat="1" applyFont="1" applyBorder="1" applyAlignment="1">
      <alignment horizontal="center" vertical="center"/>
    </xf>
    <xf numFmtId="10" fontId="6" fillId="0" borderId="16" xfId="5" applyNumberFormat="1" applyFont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vertical="center"/>
    </xf>
    <xf numFmtId="10" fontId="6" fillId="3" borderId="19" xfId="5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/>
    </xf>
    <xf numFmtId="0" fontId="13" fillId="0" borderId="20" xfId="0" applyFont="1" applyBorder="1"/>
    <xf numFmtId="4" fontId="6" fillId="3" borderId="23" xfId="0" applyNumberFormat="1" applyFont="1" applyFill="1" applyBorder="1"/>
    <xf numFmtId="10" fontId="6" fillId="3" borderId="23" xfId="139" applyNumberFormat="1" applyFont="1" applyFill="1" applyBorder="1" applyAlignment="1">
      <alignment horizontal="center" vertical="center"/>
    </xf>
    <xf numFmtId="4" fontId="13" fillId="3" borderId="24" xfId="0" applyNumberFormat="1" applyFont="1" applyFill="1" applyBorder="1" applyAlignment="1">
      <alignment horizontal="center"/>
    </xf>
    <xf numFmtId="4" fontId="7" fillId="3" borderId="23" xfId="0" applyNumberFormat="1" applyFont="1" applyFill="1" applyBorder="1" applyAlignment="1">
      <alignment horizontal="center"/>
    </xf>
    <xf numFmtId="10" fontId="11" fillId="0" borderId="23" xfId="139" applyNumberFormat="1" applyFont="1" applyFill="1" applyBorder="1" applyAlignment="1">
      <alignment horizontal="center" vertical="center" wrapText="1"/>
    </xf>
    <xf numFmtId="4" fontId="11" fillId="0" borderId="26" xfId="139" applyNumberFormat="1" applyFont="1" applyFill="1" applyBorder="1" applyAlignment="1">
      <alignment horizontal="center" vertical="center" wrapText="1"/>
    </xf>
    <xf numFmtId="4" fontId="6" fillId="0" borderId="26" xfId="139" applyNumberFormat="1" applyFont="1" applyFill="1" applyBorder="1" applyAlignment="1">
      <alignment horizontal="center" vertical="center" wrapText="1"/>
    </xf>
    <xf numFmtId="10" fontId="5" fillId="0" borderId="30" xfId="0" applyNumberFormat="1" applyFont="1" applyBorder="1" applyAlignment="1">
      <alignment horizontal="center"/>
    </xf>
    <xf numFmtId="10" fontId="12" fillId="3" borderId="30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8" fillId="0" borderId="0" xfId="0" applyFont="1"/>
    <xf numFmtId="2" fontId="11" fillId="0" borderId="0" xfId="0" applyNumberFormat="1" applyFont="1" applyAlignment="1">
      <alignment horizontal="center"/>
    </xf>
    <xf numFmtId="4" fontId="18" fillId="0" borderId="0" xfId="0" applyNumberFormat="1" applyFont="1"/>
    <xf numFmtId="0" fontId="20" fillId="0" borderId="0" xfId="0" applyFont="1" applyAlignment="1">
      <alignment vertical="distributed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/>
    <xf numFmtId="0" fontId="1" fillId="0" borderId="0" xfId="0" applyFont="1"/>
    <xf numFmtId="0" fontId="2" fillId="0" borderId="0" xfId="0" applyFont="1"/>
    <xf numFmtId="0" fontId="21" fillId="0" borderId="0" xfId="0" applyFont="1"/>
    <xf numFmtId="44" fontId="11" fillId="0" borderId="0" xfId="87" applyFont="1"/>
    <xf numFmtId="44" fontId="6" fillId="0" borderId="0" xfId="87" applyFont="1"/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3" fillId="0" borderId="41" xfId="0" applyFont="1" applyBorder="1"/>
    <xf numFmtId="0" fontId="5" fillId="3" borderId="42" xfId="0" applyFont="1" applyFill="1" applyBorder="1" applyAlignment="1">
      <alignment horizontal="center"/>
    </xf>
    <xf numFmtId="10" fontId="8" fillId="5" borderId="44" xfId="0" applyNumberFormat="1" applyFont="1" applyFill="1" applyBorder="1" applyAlignment="1">
      <alignment horizontal="center"/>
    </xf>
    <xf numFmtId="10" fontId="8" fillId="0" borderId="45" xfId="0" applyNumberFormat="1" applyFont="1" applyBorder="1" applyAlignment="1">
      <alignment horizontal="center" vertical="center"/>
    </xf>
    <xf numFmtId="4" fontId="9" fillId="2" borderId="46" xfId="0" applyNumberFormat="1" applyFont="1" applyFill="1" applyBorder="1" applyAlignment="1">
      <alignment horizontal="center"/>
    </xf>
    <xf numFmtId="4" fontId="13" fillId="0" borderId="47" xfId="0" applyNumberFormat="1" applyFont="1" applyBorder="1" applyAlignment="1">
      <alignment horizontal="center"/>
    </xf>
    <xf numFmtId="10" fontId="8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9" fillId="2" borderId="46" xfId="0" applyNumberFormat="1" applyFont="1" applyFill="1" applyBorder="1" applyAlignment="1">
      <alignment horizontal="center" vertical="center"/>
    </xf>
    <xf numFmtId="10" fontId="10" fillId="4" borderId="46" xfId="0" applyNumberFormat="1" applyFont="1" applyFill="1" applyBorder="1" applyAlignment="1">
      <alignment horizontal="center" vertical="center"/>
    </xf>
    <xf numFmtId="10" fontId="10" fillId="5" borderId="46" xfId="0" applyNumberFormat="1" applyFont="1" applyFill="1" applyBorder="1" applyAlignment="1">
      <alignment horizontal="center" vertical="center"/>
    </xf>
    <xf numFmtId="10" fontId="13" fillId="0" borderId="47" xfId="0" applyNumberFormat="1" applyFont="1" applyBorder="1" applyAlignment="1">
      <alignment horizontal="center" vertical="center"/>
    </xf>
    <xf numFmtId="10" fontId="8" fillId="6" borderId="46" xfId="0" applyNumberFormat="1" applyFont="1" applyFill="1" applyBorder="1" applyAlignment="1">
      <alignment horizontal="center" vertical="center"/>
    </xf>
    <xf numFmtId="10" fontId="9" fillId="2" borderId="46" xfId="5" applyNumberFormat="1" applyFont="1" applyFill="1" applyBorder="1" applyAlignment="1">
      <alignment horizontal="center" vertical="center"/>
    </xf>
    <xf numFmtId="10" fontId="8" fillId="6" borderId="46" xfId="5" applyNumberFormat="1" applyFont="1" applyFill="1" applyBorder="1" applyAlignment="1">
      <alignment horizontal="center" vertical="center"/>
    </xf>
    <xf numFmtId="9" fontId="9" fillId="2" borderId="46" xfId="5" applyFont="1" applyFill="1" applyBorder="1" applyAlignment="1">
      <alignment horizontal="center" vertical="center"/>
    </xf>
    <xf numFmtId="4" fontId="5" fillId="3" borderId="48" xfId="0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/>
    <xf numFmtId="4" fontId="5" fillId="0" borderId="51" xfId="0" applyNumberFormat="1" applyFont="1" applyBorder="1" applyAlignment="1">
      <alignment horizontal="center" vertical="center"/>
    </xf>
    <xf numFmtId="4" fontId="13" fillId="3" borderId="52" xfId="0" applyNumberFormat="1" applyFont="1" applyFill="1" applyBorder="1" applyAlignment="1">
      <alignment horizontal="center"/>
    </xf>
    <xf numFmtId="4" fontId="6" fillId="0" borderId="53" xfId="139" applyNumberFormat="1" applyFont="1" applyFill="1" applyBorder="1" applyAlignment="1">
      <alignment horizontal="center" vertical="center" wrapText="1"/>
    </xf>
    <xf numFmtId="10" fontId="12" fillId="3" borderId="54" xfId="0" applyNumberFormat="1" applyFont="1" applyFill="1" applyBorder="1" applyAlignment="1">
      <alignment horizontal="center"/>
    </xf>
    <xf numFmtId="0" fontId="11" fillId="0" borderId="0" xfId="0" applyFont="1"/>
    <xf numFmtId="0" fontId="19" fillId="0" borderId="0" xfId="0" applyFont="1" applyAlignment="1" applyProtection="1">
      <alignment vertical="center" wrapText="1"/>
      <protection locked="0"/>
    </xf>
    <xf numFmtId="2" fontId="11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 wrapText="1"/>
    </xf>
    <xf numFmtId="2" fontId="23" fillId="0" borderId="0" xfId="0" applyNumberFormat="1" applyFont="1" applyAlignment="1">
      <alignment horizontal="center"/>
    </xf>
    <xf numFmtId="43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/>
    </xf>
    <xf numFmtId="44" fontId="23" fillId="0" borderId="0" xfId="87" applyFont="1"/>
    <xf numFmtId="44" fontId="24" fillId="0" borderId="0" xfId="87" applyFont="1"/>
    <xf numFmtId="0" fontId="24" fillId="0" borderId="0" xfId="0" applyFont="1"/>
    <xf numFmtId="0" fontId="23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43" fontId="11" fillId="0" borderId="0" xfId="0" applyNumberFormat="1" applyFont="1" applyAlignment="1">
      <alignment horizontal="right"/>
    </xf>
    <xf numFmtId="0" fontId="11" fillId="0" borderId="57" xfId="0" applyFont="1" applyBorder="1" applyAlignment="1">
      <alignment horizontal="center"/>
    </xf>
    <xf numFmtId="49" fontId="11" fillId="0" borderId="57" xfId="0" applyNumberFormat="1" applyFont="1" applyBorder="1" applyAlignment="1">
      <alignment horizontal="center"/>
    </xf>
    <xf numFmtId="0" fontId="11" fillId="0" borderId="58" xfId="0" applyFont="1" applyBorder="1" applyAlignment="1">
      <alignment horizontal="left" wrapText="1"/>
    </xf>
    <xf numFmtId="0" fontId="6" fillId="9" borderId="64" xfId="132" applyFont="1" applyFill="1" applyBorder="1" applyAlignment="1">
      <alignment horizontal="center" vertical="center"/>
    </xf>
    <xf numFmtId="49" fontId="6" fillId="9" borderId="65" xfId="132" applyNumberFormat="1" applyFont="1" applyFill="1" applyBorder="1" applyAlignment="1">
      <alignment horizontal="center" vertical="center"/>
    </xf>
    <xf numFmtId="0" fontId="6" fillId="9" borderId="65" xfId="132" applyFont="1" applyFill="1" applyBorder="1" applyAlignment="1">
      <alignment horizontal="center" vertical="center" wrapText="1"/>
    </xf>
    <xf numFmtId="2" fontId="6" fillId="6" borderId="65" xfId="0" applyNumberFormat="1" applyFont="1" applyFill="1" applyBorder="1" applyAlignment="1">
      <alignment horizontal="left" vertical="center" wrapText="1"/>
    </xf>
    <xf numFmtId="2" fontId="11" fillId="6" borderId="65" xfId="0" applyNumberFormat="1" applyFont="1" applyFill="1" applyBorder="1" applyAlignment="1">
      <alignment horizontal="center" vertical="center"/>
    </xf>
    <xf numFmtId="43" fontId="11" fillId="6" borderId="65" xfId="0" applyNumberFormat="1" applyFont="1" applyFill="1" applyBorder="1" applyAlignment="1">
      <alignment horizontal="center" vertical="center" wrapText="1"/>
    </xf>
    <xf numFmtId="0" fontId="6" fillId="6" borderId="65" xfId="0" applyFont="1" applyFill="1" applyBorder="1" applyAlignment="1">
      <alignment horizontal="center" vertical="center" wrapText="1"/>
    </xf>
    <xf numFmtId="0" fontId="11" fillId="10" borderId="66" xfId="132" applyFont="1" applyFill="1" applyBorder="1" applyAlignment="1">
      <alignment horizontal="center" vertical="center"/>
    </xf>
    <xf numFmtId="49" fontId="11" fillId="10" borderId="7" xfId="132" applyNumberFormat="1" applyFont="1" applyFill="1" applyBorder="1" applyAlignment="1">
      <alignment horizontal="center" vertical="center" wrapText="1"/>
    </xf>
    <xf numFmtId="0" fontId="11" fillId="10" borderId="7" xfId="132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left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right" vertical="center" wrapText="1"/>
    </xf>
    <xf numFmtId="2" fontId="11" fillId="2" borderId="13" xfId="0" applyNumberFormat="1" applyFont="1" applyFill="1" applyBorder="1" applyAlignment="1">
      <alignment horizontal="left" vertical="center" wrapText="1"/>
    </xf>
    <xf numFmtId="2" fontId="11" fillId="2" borderId="13" xfId="0" applyNumberFormat="1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right" vertical="center" wrapText="1"/>
    </xf>
    <xf numFmtId="0" fontId="6" fillId="9" borderId="66" xfId="132" applyFont="1" applyFill="1" applyBorder="1" applyAlignment="1">
      <alignment horizontal="center" vertical="center"/>
    </xf>
    <xf numFmtId="49" fontId="6" fillId="9" borderId="7" xfId="132" applyNumberFormat="1" applyFont="1" applyFill="1" applyBorder="1" applyAlignment="1">
      <alignment horizontal="center" vertical="center" wrapText="1"/>
    </xf>
    <xf numFmtId="0" fontId="6" fillId="9" borderId="7" xfId="132" applyFont="1" applyFill="1" applyBorder="1" applyAlignment="1">
      <alignment horizontal="center" vertical="center" wrapText="1"/>
    </xf>
    <xf numFmtId="2" fontId="6" fillId="6" borderId="13" xfId="0" applyNumberFormat="1" applyFont="1" applyFill="1" applyBorder="1" applyAlignment="1">
      <alignment horizontal="left" vertical="center" wrapText="1"/>
    </xf>
    <xf numFmtId="2" fontId="6" fillId="6" borderId="13" xfId="0" applyNumberFormat="1" applyFont="1" applyFill="1" applyBorder="1" applyAlignment="1">
      <alignment horizontal="center" vertical="center"/>
    </xf>
    <xf numFmtId="4" fontId="6" fillId="6" borderId="13" xfId="0" applyNumberFormat="1" applyFont="1" applyFill="1" applyBorder="1" applyAlignment="1">
      <alignment horizontal="right" vertical="center" wrapText="1"/>
    </xf>
    <xf numFmtId="0" fontId="6" fillId="6" borderId="7" xfId="0" applyFont="1" applyFill="1" applyBorder="1" applyAlignment="1">
      <alignment horizontal="right" vertical="center" wrapText="1"/>
    </xf>
    <xf numFmtId="49" fontId="25" fillId="0" borderId="6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70" fontId="27" fillId="0" borderId="36" xfId="0" applyNumberFormat="1" applyFont="1" applyBorder="1" applyAlignment="1">
      <alignment vertical="center" wrapText="1"/>
    </xf>
    <xf numFmtId="49" fontId="25" fillId="0" borderId="25" xfId="0" applyNumberFormat="1" applyFont="1" applyBorder="1" applyAlignment="1">
      <alignment horizontal="center" vertical="center"/>
    </xf>
    <xf numFmtId="2" fontId="25" fillId="0" borderId="22" xfId="0" applyNumberFormat="1" applyFont="1" applyBorder="1" applyAlignment="1">
      <alignment horizontal="center" vertical="center"/>
    </xf>
    <xf numFmtId="4" fontId="25" fillId="0" borderId="23" xfId="0" applyNumberFormat="1" applyFont="1" applyBorder="1" applyAlignment="1">
      <alignment horizontal="right" vertical="center"/>
    </xf>
    <xf numFmtId="0" fontId="11" fillId="2" borderId="68" xfId="0" applyFont="1" applyFill="1" applyBorder="1" applyAlignment="1">
      <alignment horizontal="right" vertical="center" wrapText="1"/>
    </xf>
    <xf numFmtId="49" fontId="6" fillId="9" borderId="7" xfId="132" applyNumberFormat="1" applyFont="1" applyFill="1" applyBorder="1" applyAlignment="1">
      <alignment horizontal="center" vertical="center"/>
    </xf>
    <xf numFmtId="2" fontId="6" fillId="6" borderId="7" xfId="0" applyNumberFormat="1" applyFont="1" applyFill="1" applyBorder="1" applyAlignment="1">
      <alignment horizontal="left" vertical="center" wrapText="1"/>
    </xf>
    <xf numFmtId="2" fontId="11" fillId="6" borderId="7" xfId="0" applyNumberFormat="1" applyFont="1" applyFill="1" applyBorder="1" applyAlignment="1">
      <alignment horizontal="center" vertical="center"/>
    </xf>
    <xf numFmtId="4" fontId="11" fillId="6" borderId="7" xfId="0" applyNumberFormat="1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right" vertical="center" wrapText="1"/>
    </xf>
    <xf numFmtId="49" fontId="11" fillId="10" borderId="7" xfId="132" applyNumberFormat="1" applyFont="1" applyFill="1" applyBorder="1" applyAlignment="1">
      <alignment horizontal="center" vertical="center"/>
    </xf>
    <xf numFmtId="0" fontId="6" fillId="9" borderId="69" xfId="132" applyFont="1" applyFill="1" applyBorder="1" applyAlignment="1">
      <alignment horizontal="center" vertical="center"/>
    </xf>
    <xf numFmtId="49" fontId="6" fillId="9" borderId="9" xfId="132" applyNumberFormat="1" applyFont="1" applyFill="1" applyBorder="1" applyAlignment="1">
      <alignment horizontal="center" vertical="center"/>
    </xf>
    <xf numFmtId="0" fontId="6" fillId="9" borderId="9" xfId="132" applyFont="1" applyFill="1" applyBorder="1" applyAlignment="1">
      <alignment horizontal="center" vertical="center" wrapText="1"/>
    </xf>
    <xf numFmtId="2" fontId="6" fillId="6" borderId="9" xfId="0" applyNumberFormat="1" applyFont="1" applyFill="1" applyBorder="1" applyAlignment="1">
      <alignment horizontal="left" vertical="center" wrapText="1"/>
    </xf>
    <xf numFmtId="2" fontId="6" fillId="6" borderId="9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right" vertical="center" wrapText="1"/>
    </xf>
    <xf numFmtId="0" fontId="6" fillId="6" borderId="9" xfId="0" applyFont="1" applyFill="1" applyBorder="1" applyAlignment="1">
      <alignment horizontal="right" vertical="center" wrapText="1"/>
    </xf>
    <xf numFmtId="0" fontId="11" fillId="10" borderId="69" xfId="132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170" fontId="7" fillId="0" borderId="9" xfId="0" applyNumberFormat="1" applyFont="1" applyBorder="1" applyAlignment="1">
      <alignment horizontal="left" vertical="center" wrapText="1"/>
    </xf>
    <xf numFmtId="2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 wrapText="1"/>
    </xf>
    <xf numFmtId="2" fontId="11" fillId="6" borderId="9" xfId="0" applyNumberFormat="1" applyFont="1" applyFill="1" applyBorder="1" applyAlignment="1">
      <alignment horizontal="center" vertical="center"/>
    </xf>
    <xf numFmtId="4" fontId="11" fillId="6" borderId="9" xfId="0" applyNumberFormat="1" applyFont="1" applyFill="1" applyBorder="1" applyAlignment="1">
      <alignment horizontal="right" vertical="center" wrapText="1"/>
    </xf>
    <xf numFmtId="0" fontId="11" fillId="6" borderId="9" xfId="0" applyFont="1" applyFill="1" applyBorder="1" applyAlignment="1">
      <alignment horizontal="right" vertical="center" wrapText="1"/>
    </xf>
    <xf numFmtId="49" fontId="11" fillId="10" borderId="9" xfId="132" applyNumberFormat="1" applyFont="1" applyFill="1" applyBorder="1" applyAlignment="1">
      <alignment horizontal="center" vertical="center"/>
    </xf>
    <xf numFmtId="0" fontId="11" fillId="10" borderId="9" xfId="132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left" vertical="center" wrapText="1"/>
    </xf>
    <xf numFmtId="2" fontId="11" fillId="2" borderId="9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right" vertical="center" wrapText="1"/>
    </xf>
    <xf numFmtId="49" fontId="12" fillId="11" borderId="9" xfId="0" applyNumberFormat="1" applyFont="1" applyFill="1" applyBorder="1" applyAlignment="1">
      <alignment horizontal="center" vertical="center"/>
    </xf>
    <xf numFmtId="49" fontId="7" fillId="11" borderId="9" xfId="0" applyNumberFormat="1" applyFont="1" applyFill="1" applyBorder="1" applyAlignment="1">
      <alignment horizontal="center" vertical="center"/>
    </xf>
    <xf numFmtId="170" fontId="12" fillId="11" borderId="9" xfId="0" applyNumberFormat="1" applyFont="1" applyFill="1" applyBorder="1" applyAlignment="1">
      <alignment horizontal="left" vertical="center"/>
    </xf>
    <xf numFmtId="2" fontId="7" fillId="11" borderId="9" xfId="0" applyNumberFormat="1" applyFont="1" applyFill="1" applyBorder="1" applyAlignment="1">
      <alignment horizontal="center" vertical="center"/>
    </xf>
    <xf numFmtId="170" fontId="7" fillId="11" borderId="9" xfId="0" applyNumberFormat="1" applyFont="1" applyFill="1" applyBorder="1" applyAlignment="1">
      <alignment horizontal="center" vertical="center"/>
    </xf>
    <xf numFmtId="4" fontId="7" fillId="11" borderId="9" xfId="0" applyNumberFormat="1" applyFont="1" applyFill="1" applyBorder="1" applyAlignment="1">
      <alignment horizontal="right" vertical="center"/>
    </xf>
    <xf numFmtId="170" fontId="7" fillId="0" borderId="9" xfId="0" applyNumberFormat="1" applyFont="1" applyBorder="1" applyAlignment="1">
      <alignment horizontal="left" vertical="center"/>
    </xf>
    <xf numFmtId="49" fontId="11" fillId="10" borderId="9" xfId="132" applyNumberFormat="1" applyFont="1" applyFill="1" applyBorder="1" applyAlignment="1">
      <alignment horizontal="center" vertical="center" wrapText="1"/>
    </xf>
    <xf numFmtId="0" fontId="11" fillId="7" borderId="70" xfId="128" applyNumberFormat="1" applyFont="1" applyFill="1" applyBorder="1" applyAlignment="1">
      <alignment horizontal="center" vertical="center"/>
    </xf>
    <xf numFmtId="49" fontId="11" fillId="7" borderId="9" xfId="128" applyNumberFormat="1" applyFont="1" applyFill="1" applyBorder="1" applyAlignment="1">
      <alignment horizontal="center" vertical="center" wrapText="1"/>
    </xf>
    <xf numFmtId="0" fontId="11" fillId="7" borderId="9" xfId="128" applyNumberFormat="1" applyFont="1" applyFill="1" applyBorder="1" applyAlignment="1">
      <alignment horizontal="center" vertical="center"/>
    </xf>
    <xf numFmtId="4" fontId="11" fillId="2" borderId="9" xfId="127" applyNumberFormat="1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4" fontId="11" fillId="7" borderId="9" xfId="132" applyNumberFormat="1" applyFont="1" applyFill="1" applyBorder="1" applyAlignment="1">
      <alignment horizontal="center" vertical="center" wrapText="1"/>
    </xf>
    <xf numFmtId="168" fontId="11" fillId="7" borderId="9" xfId="132" applyNumberFormat="1" applyFont="1" applyFill="1" applyBorder="1" applyAlignment="1">
      <alignment horizontal="right" vertical="center"/>
    </xf>
    <xf numFmtId="10" fontId="11" fillId="2" borderId="9" xfId="5" applyNumberFormat="1" applyFont="1" applyFill="1" applyBorder="1" applyAlignment="1">
      <alignment horizontal="right" vertical="center"/>
    </xf>
    <xf numFmtId="0" fontId="6" fillId="8" borderId="16" xfId="0" applyFont="1" applyFill="1" applyBorder="1" applyAlignment="1" applyProtection="1">
      <alignment horizontal="center" vertical="center" wrapText="1"/>
      <protection locked="0"/>
    </xf>
    <xf numFmtId="0" fontId="6" fillId="8" borderId="16" xfId="0" applyFont="1" applyFill="1" applyBorder="1" applyAlignment="1">
      <alignment horizontal="center" vertical="center" wrapText="1"/>
    </xf>
    <xf numFmtId="44" fontId="6" fillId="8" borderId="85" xfId="87" applyFont="1" applyFill="1" applyBorder="1" applyAlignment="1">
      <alignment horizontal="center" vertical="center" wrapText="1"/>
    </xf>
    <xf numFmtId="44" fontId="6" fillId="8" borderId="87" xfId="87" applyFont="1" applyFill="1" applyBorder="1" applyAlignment="1" applyProtection="1">
      <alignment horizontal="center" vertical="center" wrapText="1"/>
      <protection locked="0"/>
    </xf>
    <xf numFmtId="4" fontId="6" fillId="6" borderId="88" xfId="0" applyNumberFormat="1" applyFont="1" applyFill="1" applyBorder="1" applyAlignment="1">
      <alignment horizontal="right" vertical="center" wrapText="1"/>
    </xf>
    <xf numFmtId="0" fontId="6" fillId="6" borderId="89" xfId="0" applyFont="1" applyFill="1" applyBorder="1" applyAlignment="1" applyProtection="1">
      <alignment horizontal="center" vertical="center" wrapText="1"/>
      <protection locked="0"/>
    </xf>
    <xf numFmtId="4" fontId="11" fillId="6" borderId="90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65" xfId="87" applyNumberFormat="1" applyFont="1" applyFill="1" applyBorder="1" applyAlignment="1" applyProtection="1">
      <alignment horizontal="right" vertical="center" wrapText="1"/>
      <protection locked="0"/>
    </xf>
    <xf numFmtId="0" fontId="11" fillId="6" borderId="65" xfId="0" applyFont="1" applyFill="1" applyBorder="1" applyProtection="1">
      <protection locked="0"/>
    </xf>
    <xf numFmtId="0" fontId="11" fillId="6" borderId="91" xfId="0" applyFont="1" applyFill="1" applyBorder="1" applyProtection="1">
      <protection locked="0"/>
    </xf>
    <xf numFmtId="4" fontId="11" fillId="2" borderId="44" xfId="0" applyNumberFormat="1" applyFont="1" applyFill="1" applyBorder="1" applyAlignment="1">
      <alignment horizontal="right" vertical="center" wrapText="1"/>
    </xf>
    <xf numFmtId="4" fontId="6" fillId="2" borderId="92" xfId="0" applyNumberFormat="1" applyFont="1" applyFill="1" applyBorder="1" applyAlignment="1">
      <alignment horizontal="right" vertical="center" wrapText="1"/>
    </xf>
    <xf numFmtId="0" fontId="6" fillId="2" borderId="93" xfId="0" applyFont="1" applyFill="1" applyBorder="1" applyAlignment="1" applyProtection="1">
      <alignment horizontal="center" vertical="center" wrapText="1"/>
      <protection locked="0"/>
    </xf>
    <xf numFmtId="4" fontId="11" fillId="2" borderId="68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7" xfId="87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Border="1" applyProtection="1">
      <protection locked="0"/>
    </xf>
    <xf numFmtId="0" fontId="11" fillId="0" borderId="94" xfId="0" applyFont="1" applyBorder="1" applyProtection="1">
      <protection locked="0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44" xfId="0" applyNumberFormat="1" applyFont="1" applyFill="1" applyBorder="1" applyAlignment="1">
      <alignment horizontal="right" vertical="center" wrapText="1"/>
    </xf>
    <xf numFmtId="4" fontId="6" fillId="6" borderId="92" xfId="0" applyNumberFormat="1" applyFont="1" applyFill="1" applyBorder="1" applyAlignment="1">
      <alignment horizontal="right" vertical="center" wrapText="1"/>
    </xf>
    <xf numFmtId="0" fontId="6" fillId="6" borderId="93" xfId="0" applyFont="1" applyFill="1" applyBorder="1" applyAlignment="1" applyProtection="1">
      <alignment horizontal="center" vertical="center" wrapText="1"/>
      <protection locked="0"/>
    </xf>
    <xf numFmtId="4" fontId="6" fillId="6" borderId="68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7" xfId="87" applyNumberFormat="1" applyFont="1" applyFill="1" applyBorder="1" applyAlignment="1" applyProtection="1">
      <alignment horizontal="right" vertical="center" wrapText="1"/>
      <protection locked="0"/>
    </xf>
    <xf numFmtId="0" fontId="6" fillId="6" borderId="7" xfId="0" applyFont="1" applyFill="1" applyBorder="1" applyProtection="1">
      <protection locked="0"/>
    </xf>
    <xf numFmtId="0" fontId="6" fillId="6" borderId="94" xfId="0" applyFont="1" applyFill="1" applyBorder="1" applyProtection="1">
      <protection locked="0"/>
    </xf>
    <xf numFmtId="4" fontId="11" fillId="6" borderId="44" xfId="0" applyNumberFormat="1" applyFont="1" applyFill="1" applyBorder="1" applyAlignment="1">
      <alignment horizontal="right" vertical="center" wrapText="1"/>
    </xf>
    <xf numFmtId="4" fontId="11" fillId="6" borderId="68" xfId="0" applyNumberFormat="1" applyFont="1" applyFill="1" applyBorder="1" applyAlignment="1" applyProtection="1">
      <alignment horizontal="right" vertical="center" wrapText="1"/>
      <protection locked="0"/>
    </xf>
    <xf numFmtId="0" fontId="11" fillId="6" borderId="7" xfId="0" applyFont="1" applyFill="1" applyBorder="1" applyProtection="1">
      <protection locked="0"/>
    </xf>
    <xf numFmtId="0" fontId="11" fillId="6" borderId="94" xfId="0" applyFont="1" applyFill="1" applyBorder="1" applyProtection="1">
      <protection locked="0"/>
    </xf>
    <xf numFmtId="4" fontId="11" fillId="2" borderId="9" xfId="87" applyNumberFormat="1" applyFont="1" applyFill="1" applyBorder="1" applyAlignment="1">
      <alignment vertical="center"/>
    </xf>
    <xf numFmtId="10" fontId="11" fillId="2" borderId="46" xfId="5" applyNumberFormat="1" applyFont="1" applyFill="1" applyBorder="1" applyAlignment="1">
      <alignment vertical="center"/>
    </xf>
    <xf numFmtId="4" fontId="11" fillId="2" borderId="81" xfId="87" applyNumberFormat="1" applyFont="1" applyFill="1" applyBorder="1" applyAlignment="1">
      <alignment horizontal="right" vertical="center"/>
    </xf>
    <xf numFmtId="4" fontId="11" fillId="2" borderId="95" xfId="87" applyNumberFormat="1" applyFont="1" applyFill="1" applyBorder="1" applyAlignment="1" applyProtection="1">
      <alignment vertical="center"/>
      <protection locked="0"/>
    </xf>
    <xf numFmtId="4" fontId="11" fillId="2" borderId="75" xfId="87" applyNumberFormat="1" applyFont="1" applyFill="1" applyBorder="1" applyAlignment="1" applyProtection="1">
      <alignment vertical="center"/>
      <protection locked="0"/>
    </xf>
    <xf numFmtId="4" fontId="11" fillId="2" borderId="9" xfId="0" applyNumberFormat="1" applyFont="1" applyFill="1" applyBorder="1" applyAlignment="1" applyProtection="1">
      <alignment horizontal="right" vertical="center"/>
      <protection locked="0"/>
    </xf>
    <xf numFmtId="0" fontId="11" fillId="0" borderId="9" xfId="0" applyFont="1" applyBorder="1" applyProtection="1">
      <protection locked="0"/>
    </xf>
    <xf numFmtId="0" fontId="11" fillId="0" borderId="83" xfId="0" applyFont="1" applyBorder="1" applyProtection="1">
      <protection locked="0"/>
    </xf>
    <xf numFmtId="10" fontId="6" fillId="6" borderId="72" xfId="5" applyNumberFormat="1" applyFont="1" applyFill="1" applyBorder="1" applyAlignment="1" applyProtection="1">
      <alignment vertical="center" wrapText="1"/>
      <protection locked="0"/>
    </xf>
    <xf numFmtId="4" fontId="6" fillId="6" borderId="96" xfId="2" applyNumberFormat="1" applyFont="1" applyFill="1" applyBorder="1" applyAlignment="1" applyProtection="1">
      <alignment horizontal="right" vertical="center" wrapText="1"/>
      <protection locked="0"/>
    </xf>
    <xf numFmtId="2" fontId="6" fillId="6" borderId="98" xfId="2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4" fontId="23" fillId="0" borderId="0" xfId="0" applyNumberFormat="1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4" fontId="6" fillId="6" borderId="9" xfId="87" applyFont="1" applyFill="1" applyBorder="1" applyAlignment="1">
      <alignment horizontal="center" vertical="center" wrapText="1"/>
    </xf>
    <xf numFmtId="44" fontId="6" fillId="6" borderId="75" xfId="87" applyFont="1" applyFill="1" applyBorder="1" applyAlignment="1">
      <alignment horizontal="center" vertical="center" wrapText="1"/>
    </xf>
    <xf numFmtId="44" fontId="6" fillId="6" borderId="16" xfId="87" applyFont="1" applyFill="1" applyBorder="1" applyAlignment="1">
      <alignment horizontal="center" vertical="center" wrapText="1"/>
    </xf>
    <xf numFmtId="44" fontId="6" fillId="6" borderId="15" xfId="87" applyFont="1" applyFill="1" applyBorder="1" applyAlignment="1">
      <alignment horizontal="center" vertical="center" wrapText="1"/>
    </xf>
    <xf numFmtId="0" fontId="32" fillId="8" borderId="66" xfId="0" applyFont="1" applyFill="1" applyBorder="1" applyAlignment="1">
      <alignment horizontal="center" vertical="center" wrapText="1"/>
    </xf>
    <xf numFmtId="2" fontId="32" fillId="8" borderId="7" xfId="0" applyNumberFormat="1" applyFont="1" applyFill="1" applyBorder="1" applyAlignment="1">
      <alignment horizontal="left" vertical="center" wrapText="1"/>
    </xf>
    <xf numFmtId="10" fontId="33" fillId="8" borderId="7" xfId="139" applyNumberFormat="1" applyFont="1" applyFill="1" applyBorder="1" applyAlignment="1">
      <alignment horizontal="center" vertical="center"/>
    </xf>
    <xf numFmtId="4" fontId="32" fillId="8" borderId="92" xfId="0" applyNumberFormat="1" applyFont="1" applyFill="1" applyBorder="1" applyAlignment="1">
      <alignment vertical="center"/>
    </xf>
    <xf numFmtId="10" fontId="33" fillId="8" borderId="68" xfId="139" applyNumberFormat="1" applyFont="1" applyFill="1" applyBorder="1" applyAlignment="1">
      <alignment horizontal="center" vertical="center"/>
    </xf>
    <xf numFmtId="4" fontId="32" fillId="8" borderId="91" xfId="0" applyNumberFormat="1" applyFont="1" applyFill="1" applyBorder="1" applyAlignment="1">
      <alignment vertical="center"/>
    </xf>
    <xf numFmtId="0" fontId="32" fillId="2" borderId="70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10" fontId="33" fillId="0" borderId="9" xfId="0" applyNumberFormat="1" applyFont="1" applyBorder="1" applyAlignment="1">
      <alignment vertical="center"/>
    </xf>
    <xf numFmtId="0" fontId="33" fillId="0" borderId="81" xfId="0" applyFont="1" applyBorder="1" applyAlignment="1">
      <alignment vertical="center"/>
    </xf>
    <xf numFmtId="10" fontId="33" fillId="0" borderId="75" xfId="0" applyNumberFormat="1" applyFont="1" applyBorder="1" applyAlignment="1">
      <alignment vertical="center"/>
    </xf>
    <xf numFmtId="0" fontId="33" fillId="0" borderId="83" xfId="0" applyFont="1" applyBorder="1" applyAlignment="1">
      <alignment vertical="center"/>
    </xf>
    <xf numFmtId="0" fontId="32" fillId="8" borderId="70" xfId="0" applyFont="1" applyFill="1" applyBorder="1" applyAlignment="1">
      <alignment horizontal="center" vertical="center" wrapText="1"/>
    </xf>
    <xf numFmtId="2" fontId="6" fillId="8" borderId="13" xfId="0" applyNumberFormat="1" applyFont="1" applyFill="1" applyBorder="1" applyAlignment="1">
      <alignment horizontal="left" vertical="center" wrapText="1"/>
    </xf>
    <xf numFmtId="4" fontId="32" fillId="8" borderId="81" xfId="0" applyNumberFormat="1" applyFont="1" applyFill="1" applyBorder="1" applyAlignment="1">
      <alignment vertical="center"/>
    </xf>
    <xf numFmtId="4" fontId="32" fillId="8" borderId="83" xfId="0" applyNumberFormat="1" applyFont="1" applyFill="1" applyBorder="1" applyAlignment="1">
      <alignment vertical="center"/>
    </xf>
    <xf numFmtId="10" fontId="33" fillId="0" borderId="68" xfId="0" applyNumberFormat="1" applyFont="1" applyBorder="1" applyAlignment="1">
      <alignment vertical="center"/>
    </xf>
    <xf numFmtId="4" fontId="32" fillId="8" borderId="9" xfId="127" applyNumberFormat="1" applyFont="1" applyFill="1" applyBorder="1" applyAlignment="1">
      <alignment vertical="center" wrapText="1"/>
    </xf>
    <xf numFmtId="10" fontId="33" fillId="8" borderId="9" xfId="139" applyNumberFormat="1" applyFont="1" applyFill="1" applyBorder="1" applyAlignment="1">
      <alignment horizontal="center" vertical="center"/>
    </xf>
    <xf numFmtId="10" fontId="33" fillId="2" borderId="9" xfId="0" applyNumberFormat="1" applyFont="1" applyFill="1" applyBorder="1" applyAlignment="1">
      <alignment vertical="center"/>
    </xf>
    <xf numFmtId="0" fontId="32" fillId="0" borderId="81" xfId="0" applyFont="1" applyBorder="1" applyAlignment="1">
      <alignment vertical="center"/>
    </xf>
    <xf numFmtId="10" fontId="33" fillId="2" borderId="75" xfId="0" applyNumberFormat="1" applyFont="1" applyFill="1" applyBorder="1" applyAlignment="1">
      <alignment vertical="center"/>
    </xf>
    <xf numFmtId="0" fontId="32" fillId="0" borderId="83" xfId="0" applyFont="1" applyBorder="1" applyAlignment="1">
      <alignment vertical="center"/>
    </xf>
    <xf numFmtId="2" fontId="6" fillId="8" borderId="9" xfId="0" applyNumberFormat="1" applyFont="1" applyFill="1" applyBorder="1" applyAlignment="1">
      <alignment horizontal="left" vertical="center" wrapText="1"/>
    </xf>
    <xf numFmtId="10" fontId="33" fillId="2" borderId="68" xfId="0" applyNumberFormat="1" applyFont="1" applyFill="1" applyBorder="1" applyAlignment="1">
      <alignment vertical="center"/>
    </xf>
    <xf numFmtId="0" fontId="32" fillId="8" borderId="9" xfId="0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left" vertical="center" wrapText="1"/>
    </xf>
    <xf numFmtId="0" fontId="32" fillId="2" borderId="9" xfId="0" applyFont="1" applyFill="1" applyBorder="1" applyAlignment="1">
      <alignment horizontal="center" vertical="center" wrapText="1"/>
    </xf>
    <xf numFmtId="4" fontId="32" fillId="2" borderId="9" xfId="127" applyNumberFormat="1" applyFont="1" applyFill="1" applyBorder="1" applyAlignment="1">
      <alignment vertical="center" wrapText="1"/>
    </xf>
    <xf numFmtId="10" fontId="33" fillId="2" borderId="9" xfId="139" applyNumberFormat="1" applyFont="1" applyFill="1" applyBorder="1" applyAlignment="1">
      <alignment horizontal="center" vertical="center"/>
    </xf>
    <xf numFmtId="4" fontId="32" fillId="2" borderId="81" xfId="0" applyNumberFormat="1" applyFont="1" applyFill="1" applyBorder="1" applyAlignment="1">
      <alignment vertical="center"/>
    </xf>
    <xf numFmtId="10" fontId="33" fillId="2" borderId="75" xfId="139" applyNumberFormat="1" applyFont="1" applyFill="1" applyBorder="1" applyAlignment="1">
      <alignment horizontal="center" vertical="center"/>
    </xf>
    <xf numFmtId="4" fontId="32" fillId="2" borderId="83" xfId="0" applyNumberFormat="1" applyFont="1" applyFill="1" applyBorder="1" applyAlignment="1">
      <alignment vertical="center"/>
    </xf>
    <xf numFmtId="10" fontId="33" fillId="6" borderId="107" xfId="0" applyNumberFormat="1" applyFont="1" applyFill="1" applyBorder="1" applyAlignment="1">
      <alignment horizontal="center" vertical="center"/>
    </xf>
    <xf numFmtId="4" fontId="32" fillId="6" borderId="108" xfId="87" applyNumberFormat="1" applyFont="1" applyFill="1" applyBorder="1" applyAlignment="1">
      <alignment vertical="center"/>
    </xf>
    <xf numFmtId="4" fontId="32" fillId="6" borderId="109" xfId="87" applyNumberFormat="1" applyFont="1" applyFill="1" applyBorder="1" applyAlignment="1">
      <alignment vertical="center"/>
    </xf>
    <xf numFmtId="0" fontId="34" fillId="0" borderId="0" xfId="0" applyFont="1" applyAlignment="1" applyProtection="1">
      <alignment vertical="top" wrapText="1"/>
      <protection locked="0"/>
    </xf>
    <xf numFmtId="0" fontId="15" fillId="0" borderId="9" xfId="0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center" textRotation="255"/>
    </xf>
    <xf numFmtId="0" fontId="35" fillId="0" borderId="77" xfId="0" applyFont="1" applyBorder="1" applyAlignment="1">
      <alignment horizontal="left" vertical="center" wrapText="1"/>
    </xf>
    <xf numFmtId="0" fontId="30" fillId="0" borderId="77" xfId="0" applyFont="1" applyBorder="1"/>
    <xf numFmtId="0" fontId="36" fillId="0" borderId="0" xfId="0" applyFont="1" applyAlignment="1">
      <alignment vertical="center" textRotation="255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6" borderId="100" xfId="87" applyNumberFormat="1" applyFont="1" applyFill="1" applyBorder="1" applyAlignment="1">
      <alignment horizontal="center" vertical="center"/>
    </xf>
    <xf numFmtId="4" fontId="6" fillId="6" borderId="101" xfId="87" applyNumberFormat="1" applyFont="1" applyFill="1" applyBorder="1" applyAlignment="1">
      <alignment horizontal="center" vertical="center"/>
    </xf>
    <xf numFmtId="0" fontId="6" fillId="6" borderId="102" xfId="0" applyFont="1" applyFill="1" applyBorder="1" applyAlignment="1">
      <alignment horizontal="center" vertical="center"/>
    </xf>
    <xf numFmtId="0" fontId="6" fillId="6" borderId="103" xfId="0" applyFont="1" applyFill="1" applyBorder="1" applyAlignment="1">
      <alignment horizontal="center" vertical="center"/>
    </xf>
    <xf numFmtId="0" fontId="32" fillId="6" borderId="106" xfId="0" applyFont="1" applyFill="1" applyBorder="1" applyAlignment="1">
      <alignment horizontal="center" vertical="center" wrapText="1"/>
    </xf>
    <xf numFmtId="0" fontId="32" fillId="6" borderId="57" xfId="0" applyFont="1" applyFill="1" applyBorder="1" applyAlignment="1">
      <alignment horizontal="center" vertical="center" wrapText="1"/>
    </xf>
    <xf numFmtId="0" fontId="14" fillId="0" borderId="104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9" fillId="0" borderId="0" xfId="0" quotePrefix="1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distributed" wrapText="1"/>
    </xf>
    <xf numFmtId="0" fontId="6" fillId="6" borderId="100" xfId="0" applyFont="1" applyFill="1" applyBorder="1" applyAlignment="1">
      <alignment horizontal="center" vertical="center"/>
    </xf>
    <xf numFmtId="0" fontId="6" fillId="6" borderId="105" xfId="0" applyFont="1" applyFill="1" applyBorder="1" applyAlignment="1">
      <alignment horizontal="center" vertical="center"/>
    </xf>
    <xf numFmtId="0" fontId="6" fillId="6" borderId="10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44" fontId="6" fillId="6" borderId="81" xfId="87" applyFont="1" applyFill="1" applyBorder="1" applyAlignment="1">
      <alignment horizontal="center" vertical="center" wrapText="1"/>
    </xf>
    <xf numFmtId="44" fontId="6" fillId="6" borderId="85" xfId="87" applyFont="1" applyFill="1" applyBorder="1" applyAlignment="1">
      <alignment horizontal="center" vertical="center" wrapText="1"/>
    </xf>
    <xf numFmtId="44" fontId="6" fillId="6" borderId="83" xfId="87" applyFont="1" applyFill="1" applyBorder="1" applyAlignment="1">
      <alignment horizontal="center" vertical="center" wrapText="1"/>
    </xf>
    <xf numFmtId="44" fontId="6" fillId="6" borderId="87" xfId="87" applyFont="1" applyFill="1" applyBorder="1" applyAlignment="1">
      <alignment horizontal="center" vertical="center" wrapText="1"/>
    </xf>
    <xf numFmtId="0" fontId="15" fillId="0" borderId="104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8" borderId="59" xfId="0" applyFont="1" applyFill="1" applyBorder="1" applyAlignment="1">
      <alignment horizontal="center" vertical="center" wrapText="1"/>
    </xf>
    <xf numFmtId="0" fontId="6" fillId="8" borderId="60" xfId="0" applyFont="1" applyFill="1" applyBorder="1" applyAlignment="1">
      <alignment horizontal="center" vertical="center" wrapText="1"/>
    </xf>
    <xf numFmtId="0" fontId="6" fillId="8" borderId="78" xfId="0" applyFont="1" applyFill="1" applyBorder="1" applyAlignment="1">
      <alignment horizontal="center" vertical="center" wrapText="1"/>
    </xf>
    <xf numFmtId="0" fontId="6" fillId="8" borderId="79" xfId="0" applyFont="1" applyFill="1" applyBorder="1" applyAlignment="1" applyProtection="1">
      <alignment horizontal="center" vertical="center" wrapText="1"/>
      <protection locked="0"/>
    </xf>
    <xf numFmtId="0" fontId="6" fillId="8" borderId="60" xfId="0" applyFont="1" applyFill="1" applyBorder="1" applyAlignment="1" applyProtection="1">
      <alignment horizontal="center" vertical="center" wrapText="1"/>
      <protection locked="0"/>
    </xf>
    <xf numFmtId="0" fontId="6" fillId="8" borderId="80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>
      <alignment horizontal="center" vertical="center" wrapText="1"/>
    </xf>
    <xf numFmtId="0" fontId="6" fillId="8" borderId="8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6" fillId="8" borderId="83" xfId="0" applyFont="1" applyFill="1" applyBorder="1" applyAlignment="1" applyProtection="1">
      <alignment horizontal="center" vertical="center" wrapText="1"/>
      <protection locked="0"/>
    </xf>
    <xf numFmtId="0" fontId="6" fillId="6" borderId="71" xfId="0" applyFont="1" applyFill="1" applyBorder="1" applyAlignment="1">
      <alignment horizontal="center" vertical="center" wrapText="1"/>
    </xf>
    <xf numFmtId="0" fontId="6" fillId="6" borderId="72" xfId="0" applyFont="1" applyFill="1" applyBorder="1" applyAlignment="1">
      <alignment horizontal="center" vertical="center" wrapText="1"/>
    </xf>
    <xf numFmtId="10" fontId="6" fillId="6" borderId="97" xfId="5" applyNumberFormat="1" applyFont="1" applyFill="1" applyBorder="1" applyAlignment="1" applyProtection="1">
      <alignment horizontal="center" vertical="center"/>
      <protection locked="0"/>
    </xf>
    <xf numFmtId="10" fontId="6" fillId="6" borderId="72" xfId="5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16" fillId="0" borderId="46" xfId="0" applyFont="1" applyBorder="1" applyAlignment="1" applyProtection="1">
      <alignment horizontal="center" vertical="top" wrapText="1"/>
      <protection locked="0"/>
    </xf>
    <xf numFmtId="0" fontId="16" fillId="0" borderId="74" xfId="0" applyFont="1" applyBorder="1" applyAlignment="1" applyProtection="1">
      <alignment horizontal="center" vertical="top" wrapText="1"/>
      <protection locked="0"/>
    </xf>
    <xf numFmtId="0" fontId="16" fillId="0" borderId="75" xfId="0" applyFont="1" applyBorder="1" applyAlignment="1" applyProtection="1">
      <alignment horizontal="center" vertical="top" wrapText="1"/>
      <protection locked="0"/>
    </xf>
    <xf numFmtId="0" fontId="16" fillId="0" borderId="9" xfId="0" applyFont="1" applyBorder="1" applyAlignment="1" applyProtection="1">
      <alignment horizontal="center" vertical="top" wrapText="1"/>
      <protection locked="0"/>
    </xf>
    <xf numFmtId="4" fontId="29" fillId="0" borderId="77" xfId="0" applyNumberFormat="1" applyFont="1" applyBorder="1" applyAlignment="1" applyProtection="1">
      <alignment horizontal="left" vertical="center" wrapText="1"/>
      <protection locked="0"/>
    </xf>
    <xf numFmtId="4" fontId="29" fillId="0" borderId="0" xfId="0" applyNumberFormat="1" applyFont="1" applyAlignment="1" applyProtection="1">
      <alignment horizontal="left" vertical="center" wrapText="1"/>
      <protection locked="0"/>
    </xf>
    <xf numFmtId="4" fontId="29" fillId="0" borderId="0" xfId="0" applyNumberFormat="1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4" fontId="28" fillId="0" borderId="0" xfId="0" applyNumberFormat="1" applyFont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6" fillId="8" borderId="61" xfId="0" applyFont="1" applyFill="1" applyBorder="1" applyAlignment="1">
      <alignment horizontal="center" vertical="center"/>
    </xf>
    <xf numFmtId="0" fontId="6" fillId="8" borderId="62" xfId="0" applyFont="1" applyFill="1" applyBorder="1" applyAlignment="1">
      <alignment horizontal="center" vertical="center"/>
    </xf>
    <xf numFmtId="0" fontId="28" fillId="0" borderId="77" xfId="0" applyFont="1" applyBorder="1" applyAlignment="1" applyProtection="1">
      <alignment horizontal="center" vertical="center" textRotation="255"/>
      <protection locked="0"/>
    </xf>
    <xf numFmtId="0" fontId="28" fillId="0" borderId="0" xfId="0" applyFont="1" applyAlignment="1" applyProtection="1">
      <alignment horizontal="center" vertical="center" textRotation="255"/>
      <protection locked="0"/>
    </xf>
    <xf numFmtId="0" fontId="6" fillId="8" borderId="13" xfId="0" applyFont="1" applyFill="1" applyBorder="1" applyAlignment="1">
      <alignment horizontal="center" vertical="center" wrapText="1"/>
    </xf>
    <xf numFmtId="0" fontId="6" fillId="8" borderId="63" xfId="0" applyFont="1" applyFill="1" applyBorder="1" applyAlignment="1">
      <alignment horizontal="center" vertical="center" wrapText="1"/>
    </xf>
    <xf numFmtId="2" fontId="6" fillId="8" borderId="11" xfId="0" applyNumberFormat="1" applyFont="1" applyFill="1" applyBorder="1" applyAlignment="1">
      <alignment horizontal="center" vertical="center"/>
    </xf>
    <xf numFmtId="2" fontId="6" fillId="8" borderId="13" xfId="0" applyNumberFormat="1" applyFont="1" applyFill="1" applyBorder="1" applyAlignment="1">
      <alignment horizontal="center" vertical="center"/>
    </xf>
    <xf numFmtId="2" fontId="6" fillId="8" borderId="63" xfId="0" applyNumberFormat="1" applyFont="1" applyFill="1" applyBorder="1" applyAlignment="1">
      <alignment horizontal="center" vertical="center"/>
    </xf>
    <xf numFmtId="2" fontId="6" fillId="8" borderId="11" xfId="0" applyNumberFormat="1" applyFont="1" applyFill="1" applyBorder="1" applyAlignment="1">
      <alignment horizontal="center" vertical="center" wrapText="1"/>
    </xf>
    <xf numFmtId="2" fontId="6" fillId="8" borderId="13" xfId="0" applyNumberFormat="1" applyFont="1" applyFill="1" applyBorder="1" applyAlignment="1">
      <alignment horizontal="center" vertical="center" wrapText="1"/>
    </xf>
    <xf numFmtId="2" fontId="6" fillId="8" borderId="63" xfId="0" applyNumberFormat="1" applyFont="1" applyFill="1" applyBorder="1" applyAlignment="1">
      <alignment horizontal="center" vertical="center" wrapText="1"/>
    </xf>
    <xf numFmtId="43" fontId="6" fillId="8" borderId="11" xfId="0" applyNumberFormat="1" applyFont="1" applyFill="1" applyBorder="1" applyAlignment="1">
      <alignment horizontal="center" vertical="center" wrapText="1"/>
    </xf>
    <xf numFmtId="43" fontId="6" fillId="8" borderId="13" xfId="0" applyNumberFormat="1" applyFont="1" applyFill="1" applyBorder="1" applyAlignment="1">
      <alignment horizontal="center" vertical="center" wrapText="1"/>
    </xf>
    <xf numFmtId="43" fontId="6" fillId="8" borderId="63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 applyProtection="1">
      <alignment horizontal="center" vertical="center" wrapText="1"/>
      <protection locked="0"/>
    </xf>
    <xf numFmtId="0" fontId="6" fillId="8" borderId="82" xfId="0" applyFont="1" applyFill="1" applyBorder="1" applyAlignment="1" applyProtection="1">
      <alignment horizontal="center" vertical="center" wrapText="1"/>
      <protection locked="0"/>
    </xf>
    <xf numFmtId="0" fontId="6" fillId="8" borderId="84" xfId="0" applyFont="1" applyFill="1" applyBorder="1" applyAlignment="1" applyProtection="1">
      <alignment horizontal="center" vertical="center" wrapText="1"/>
      <protection locked="0"/>
    </xf>
    <xf numFmtId="0" fontId="6" fillId="8" borderId="86" xfId="0" applyFont="1" applyFill="1" applyBorder="1" applyAlignment="1" applyProtection="1">
      <alignment horizontal="center" vertical="center" wrapText="1"/>
      <protection locked="0"/>
    </xf>
    <xf numFmtId="44" fontId="6" fillId="8" borderId="11" xfId="87" applyFont="1" applyFill="1" applyBorder="1" applyAlignment="1" applyProtection="1">
      <alignment horizontal="center" vertical="center" wrapText="1"/>
      <protection locked="0"/>
    </xf>
    <xf numFmtId="44" fontId="6" fillId="8" borderId="13" xfId="87" applyFont="1" applyFill="1" applyBorder="1" applyAlignment="1" applyProtection="1">
      <alignment horizontal="center" vertical="center" wrapText="1"/>
      <protection locked="0"/>
    </xf>
    <xf numFmtId="44" fontId="6" fillId="8" borderId="63" xfId="87" applyFont="1" applyFill="1" applyBorder="1" applyAlignment="1" applyProtection="1">
      <alignment horizontal="center" vertical="center" wrapText="1"/>
      <protection locked="0"/>
    </xf>
    <xf numFmtId="0" fontId="15" fillId="0" borderId="73" xfId="0" applyFont="1" applyBorder="1" applyAlignment="1" applyProtection="1">
      <alignment horizontal="center" vertical="top" wrapText="1"/>
      <protection locked="0"/>
    </xf>
    <xf numFmtId="0" fontId="15" fillId="0" borderId="60" xfId="0" applyFont="1" applyBorder="1" applyAlignment="1" applyProtection="1">
      <alignment horizontal="center" vertical="top" wrapText="1"/>
      <protection locked="0"/>
    </xf>
    <xf numFmtId="0" fontId="15" fillId="0" borderId="99" xfId="0" applyFont="1" applyBorder="1" applyAlignment="1" applyProtection="1">
      <alignment horizontal="center" vertical="top" wrapText="1"/>
      <protection locked="0"/>
    </xf>
    <xf numFmtId="0" fontId="15" fillId="0" borderId="44" xfId="0" applyFont="1" applyBorder="1" applyAlignment="1" applyProtection="1">
      <alignment horizontal="center" vertical="top" wrapText="1"/>
      <protection locked="0"/>
    </xf>
    <xf numFmtId="0" fontId="15" fillId="0" borderId="76" xfId="0" applyFont="1" applyBorder="1" applyAlignment="1" applyProtection="1">
      <alignment horizontal="center" vertical="top" wrapText="1"/>
      <protection locked="0"/>
    </xf>
    <xf numFmtId="0" fontId="15" fillId="0" borderId="68" xfId="0" applyFont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0" fontId="6" fillId="3" borderId="21" xfId="0" applyNumberFormat="1" applyFont="1" applyFill="1" applyBorder="1" applyAlignment="1">
      <alignment horizontal="center"/>
    </xf>
    <xf numFmtId="10" fontId="6" fillId="3" borderId="25" xfId="0" applyNumberFormat="1" applyFont="1" applyFill="1" applyBorder="1" applyAlignment="1">
      <alignment horizontal="center"/>
    </xf>
    <xf numFmtId="10" fontId="6" fillId="3" borderId="22" xfId="0" applyNumberFormat="1" applyFont="1" applyFill="1" applyBorder="1" applyAlignment="1">
      <alignment horizontal="center"/>
    </xf>
    <xf numFmtId="10" fontId="6" fillId="3" borderId="27" xfId="0" applyNumberFormat="1" applyFont="1" applyFill="1" applyBorder="1" applyAlignment="1">
      <alignment horizontal="center" vertical="center"/>
    </xf>
    <xf numFmtId="10" fontId="6" fillId="3" borderId="28" xfId="0" applyNumberFormat="1" applyFont="1" applyFill="1" applyBorder="1" applyAlignment="1">
      <alignment horizontal="center" vertical="center"/>
    </xf>
    <xf numFmtId="10" fontId="6" fillId="3" borderId="29" xfId="0" applyNumberFormat="1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7" fillId="0" borderId="39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4" fontId="6" fillId="2" borderId="11" xfId="127" applyNumberFormat="1" applyFont="1" applyFill="1" applyBorder="1" applyAlignment="1">
      <alignment horizontal="center" vertical="center" wrapText="1"/>
    </xf>
    <xf numFmtId="4" fontId="6" fillId="2" borderId="7" xfId="127" applyNumberFormat="1" applyFont="1" applyFill="1" applyBorder="1" applyAlignment="1">
      <alignment horizontal="center" vertical="center" wrapText="1"/>
    </xf>
    <xf numFmtId="4" fontId="6" fillId="7" borderId="11" xfId="127" applyNumberFormat="1" applyFont="1" applyFill="1" applyBorder="1" applyAlignment="1">
      <alignment horizontal="center" vertical="center" wrapText="1"/>
    </xf>
    <xf numFmtId="4" fontId="6" fillId="7" borderId="7" xfId="127" applyNumberFormat="1" applyFont="1" applyFill="1" applyBorder="1" applyAlignment="1">
      <alignment horizontal="center" vertical="center" wrapText="1"/>
    </xf>
    <xf numFmtId="4" fontId="6" fillId="7" borderId="13" xfId="127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10" fontId="7" fillId="3" borderId="7" xfId="139" applyNumberFormat="1" applyFont="1" applyFill="1" applyBorder="1" applyAlignment="1">
      <alignment horizontal="center" vertical="center"/>
    </xf>
    <xf numFmtId="10" fontId="7" fillId="3" borderId="9" xfId="139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5" fillId="0" borderId="34" xfId="0" applyFont="1" applyBorder="1" applyAlignment="1" applyProtection="1">
      <alignment horizontal="center" vertical="top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55" xfId="0" applyFont="1" applyBorder="1" applyAlignment="1" applyProtection="1">
      <alignment horizontal="center" vertical="top" wrapText="1"/>
      <protection locked="0"/>
    </xf>
    <xf numFmtId="0" fontId="15" fillId="0" borderId="37" xfId="0" applyFont="1" applyBorder="1" applyAlignment="1" applyProtection="1">
      <alignment horizontal="center" vertical="top" wrapText="1"/>
      <protection locked="0"/>
    </xf>
    <xf numFmtId="0" fontId="15" fillId="0" borderId="38" xfId="0" applyFont="1" applyBorder="1" applyAlignment="1" applyProtection="1">
      <alignment horizontal="center" vertical="top" wrapText="1"/>
      <protection locked="0"/>
    </xf>
    <xf numFmtId="0" fontId="15" fillId="0" borderId="56" xfId="0" applyFont="1" applyBorder="1" applyAlignment="1" applyProtection="1">
      <alignment horizontal="center" vertical="top" wrapText="1"/>
      <protection locked="0"/>
    </xf>
    <xf numFmtId="0" fontId="81" fillId="0" borderId="0" xfId="0" applyFont="1"/>
    <xf numFmtId="10" fontId="7" fillId="3" borderId="11" xfId="139" applyNumberFormat="1" applyFont="1" applyFill="1" applyBorder="1" applyAlignment="1">
      <alignment horizontal="center" vertical="center"/>
    </xf>
    <xf numFmtId="49" fontId="6" fillId="3" borderId="128" xfId="0" applyNumberFormat="1" applyFont="1" applyFill="1" applyBorder="1" applyAlignment="1">
      <alignment horizontal="center" vertical="center" wrapText="1"/>
    </xf>
    <xf numFmtId="4" fontId="6" fillId="7" borderId="129" xfId="127" applyNumberFormat="1" applyFont="1" applyFill="1" applyBorder="1" applyAlignment="1">
      <alignment horizontal="center" vertical="center" wrapText="1"/>
    </xf>
    <xf numFmtId="4" fontId="7" fillId="3" borderId="129" xfId="0" applyNumberFormat="1" applyFont="1" applyFill="1" applyBorder="1" applyAlignment="1">
      <alignment horizontal="center" vertical="center"/>
    </xf>
    <xf numFmtId="10" fontId="7" fillId="3" borderId="130" xfId="139" applyNumberFormat="1" applyFont="1" applyFill="1" applyBorder="1" applyAlignment="1">
      <alignment horizontal="center" vertical="center"/>
    </xf>
    <xf numFmtId="49" fontId="6" fillId="3" borderId="131" xfId="0" applyNumberFormat="1" applyFont="1" applyFill="1" applyBorder="1" applyAlignment="1">
      <alignment horizontal="center" vertical="center" wrapText="1"/>
    </xf>
    <xf numFmtId="4" fontId="6" fillId="7" borderId="132" xfId="127" applyNumberFormat="1" applyFont="1" applyFill="1" applyBorder="1" applyAlignment="1">
      <alignment horizontal="center" vertical="center" wrapText="1"/>
    </xf>
    <xf numFmtId="4" fontId="7" fillId="3" borderId="132" xfId="0" applyNumberFormat="1" applyFont="1" applyFill="1" applyBorder="1" applyAlignment="1">
      <alignment horizontal="center" vertical="center"/>
    </xf>
    <xf numFmtId="10" fontId="7" fillId="3" borderId="133" xfId="139" applyNumberFormat="1" applyFont="1" applyFill="1" applyBorder="1" applyAlignment="1">
      <alignment horizontal="center" vertical="center"/>
    </xf>
  </cellXfs>
  <cellStyles count="160">
    <cellStyle name="20% - Accent1" xfId="8" xr:uid="{00000000-0005-0000-0000-000013000000}"/>
    <cellStyle name="20% - Accent1 2" xfId="16" xr:uid="{00000000-0005-0000-0000-000034000000}"/>
    <cellStyle name="20% - Accent2" xfId="18" xr:uid="{00000000-0005-0000-0000-00003A000000}"/>
    <cellStyle name="20% - Accent2 2" xfId="22" xr:uid="{00000000-0005-0000-0000-000044000000}"/>
    <cellStyle name="20% - Accent3" xfId="3" xr:uid="{00000000-0005-0000-0000-000005000000}"/>
    <cellStyle name="20% - Accent3 2" xfId="24" xr:uid="{00000000-0005-0000-0000-000046000000}"/>
    <cellStyle name="20% - Accent4" xfId="21" xr:uid="{00000000-0005-0000-0000-000041000000}"/>
    <cellStyle name="20% - Accent4 2" xfId="25" xr:uid="{00000000-0005-0000-0000-000047000000}"/>
    <cellStyle name="20% - Accent5" xfId="9" xr:uid="{00000000-0005-0000-0000-000015000000}"/>
    <cellStyle name="20% - Accent5 2" xfId="26" xr:uid="{00000000-0005-0000-0000-000048000000}"/>
    <cellStyle name="20% - Accent6" xfId="27" xr:uid="{00000000-0005-0000-0000-000049000000}"/>
    <cellStyle name="20% - Accent6 2" xfId="6" xr:uid="{00000000-0005-0000-0000-00000C000000}"/>
    <cellStyle name="40% - Accent1" xfId="1" xr:uid="{00000000-0005-0000-0000-000001000000}"/>
    <cellStyle name="40% - Accent1 2" xfId="20" xr:uid="{00000000-0005-0000-0000-00003E000000}"/>
    <cellStyle name="40% - Accent2" xfId="28" xr:uid="{00000000-0005-0000-0000-00004A000000}"/>
    <cellStyle name="40% - Accent2 2" xfId="29" xr:uid="{00000000-0005-0000-0000-00004B000000}"/>
    <cellStyle name="40% - Accent3" xfId="30" xr:uid="{00000000-0005-0000-0000-00004C000000}"/>
    <cellStyle name="40% - Accent3 2" xfId="31" xr:uid="{00000000-0005-0000-0000-00004D000000}"/>
    <cellStyle name="40% - Accent4" xfId="32" xr:uid="{00000000-0005-0000-0000-00004E000000}"/>
    <cellStyle name="40% - Accent4 2" xfId="33" xr:uid="{00000000-0005-0000-0000-00004F000000}"/>
    <cellStyle name="40% - Accent5" xfId="34" xr:uid="{00000000-0005-0000-0000-000050000000}"/>
    <cellStyle name="40% - Accent5 2" xfId="35" xr:uid="{00000000-0005-0000-0000-000051000000}"/>
    <cellStyle name="40% - Accent6" xfId="36" xr:uid="{00000000-0005-0000-0000-000052000000}"/>
    <cellStyle name="40% - Accent6 2" xfId="15" xr:uid="{00000000-0005-0000-0000-000031000000}"/>
    <cellStyle name="60% - Accent1" xfId="37" xr:uid="{00000000-0005-0000-0000-000053000000}"/>
    <cellStyle name="60% - Accent1 2" xfId="38" xr:uid="{00000000-0005-0000-0000-000054000000}"/>
    <cellStyle name="60% - Accent2" xfId="40" xr:uid="{00000000-0005-0000-0000-000056000000}"/>
    <cellStyle name="60% - Accent2 2" xfId="41" xr:uid="{00000000-0005-0000-0000-000057000000}"/>
    <cellStyle name="60% - Accent3" xfId="42" xr:uid="{00000000-0005-0000-0000-000058000000}"/>
    <cellStyle name="60% - Accent3 2" xfId="44" xr:uid="{00000000-0005-0000-0000-00005A000000}"/>
    <cellStyle name="60% - Accent4" xfId="45" xr:uid="{00000000-0005-0000-0000-00005B000000}"/>
    <cellStyle name="60% - Accent4 2" xfId="46" xr:uid="{00000000-0005-0000-0000-00005C000000}"/>
    <cellStyle name="60% - Accent5" xfId="47" xr:uid="{00000000-0005-0000-0000-00005D000000}"/>
    <cellStyle name="60% - Accent5 2" xfId="48" xr:uid="{00000000-0005-0000-0000-00005E000000}"/>
    <cellStyle name="60% - Accent6" xfId="49" xr:uid="{00000000-0005-0000-0000-00005F000000}"/>
    <cellStyle name="60% - Accent6 2" xfId="50" xr:uid="{00000000-0005-0000-0000-000060000000}"/>
    <cellStyle name="Accent1" xfId="51" xr:uid="{00000000-0005-0000-0000-000061000000}"/>
    <cellStyle name="Accent1 2" xfId="52" xr:uid="{00000000-0005-0000-0000-000062000000}"/>
    <cellStyle name="Accent2" xfId="53" xr:uid="{00000000-0005-0000-0000-000063000000}"/>
    <cellStyle name="Accent2 2" xfId="54" xr:uid="{00000000-0005-0000-0000-000064000000}"/>
    <cellStyle name="Accent3" xfId="55" xr:uid="{00000000-0005-0000-0000-000065000000}"/>
    <cellStyle name="Accent3 2" xfId="12" xr:uid="{00000000-0005-0000-0000-000025000000}"/>
    <cellStyle name="Accent4" xfId="56" xr:uid="{00000000-0005-0000-0000-000066000000}"/>
    <cellStyle name="Accent4 2" xfId="58" xr:uid="{00000000-0005-0000-0000-000068000000}"/>
    <cellStyle name="Accent5" xfId="59" xr:uid="{00000000-0005-0000-0000-000069000000}"/>
    <cellStyle name="Accent5 2" xfId="10" xr:uid="{00000000-0005-0000-0000-000017000000}"/>
    <cellStyle name="Accent6" xfId="57" xr:uid="{00000000-0005-0000-0000-000067000000}"/>
    <cellStyle name="Accent6 2" xfId="60" xr:uid="{00000000-0005-0000-0000-00006A000000}"/>
    <cellStyle name="Bad" xfId="43" xr:uid="{00000000-0005-0000-0000-000059000000}"/>
    <cellStyle name="Bad 1" xfId="61" xr:uid="{00000000-0005-0000-0000-00006B000000}"/>
    <cellStyle name="Calculation" xfId="62" xr:uid="{00000000-0005-0000-0000-00006C000000}"/>
    <cellStyle name="Calculation 2" xfId="63" xr:uid="{00000000-0005-0000-0000-00006D000000}"/>
    <cellStyle name="Check Cell" xfId="65" xr:uid="{00000000-0005-0000-0000-00006F000000}"/>
    <cellStyle name="Check Cell 2" xfId="66" xr:uid="{00000000-0005-0000-0000-000070000000}"/>
    <cellStyle name="Currency_Revised Pricing List to CISCEA" xfId="68" xr:uid="{00000000-0005-0000-0000-000072000000}"/>
    <cellStyle name="Excel Built-in Normal_Mapa de Cotações Cinto tipo paraquedista." xfId="70" xr:uid="{00000000-0005-0000-0000-000074000000}"/>
    <cellStyle name="Explanatory Text" xfId="71" xr:uid="{00000000-0005-0000-0000-000075000000}"/>
    <cellStyle name="Explanatory Text 2" xfId="72" xr:uid="{00000000-0005-0000-0000-000076000000}"/>
    <cellStyle name="Good" xfId="74" xr:uid="{00000000-0005-0000-0000-000078000000}"/>
    <cellStyle name="Good 2" xfId="76" xr:uid="{00000000-0005-0000-0000-00007A000000}"/>
    <cellStyle name="Heading 1" xfId="77" xr:uid="{00000000-0005-0000-0000-00007B000000}"/>
    <cellStyle name="Heading 1 3" xfId="14" xr:uid="{00000000-0005-0000-0000-00002F000000}"/>
    <cellStyle name="Heading 2" xfId="78" xr:uid="{00000000-0005-0000-0000-00007C000000}"/>
    <cellStyle name="Heading 2 4" xfId="79" xr:uid="{00000000-0005-0000-0000-00007D000000}"/>
    <cellStyle name="Heading 3" xfId="23" xr:uid="{00000000-0005-0000-0000-000045000000}"/>
    <cellStyle name="Heading 3 2" xfId="80" xr:uid="{00000000-0005-0000-0000-00007E000000}"/>
    <cellStyle name="Heading 4" xfId="81" xr:uid="{00000000-0005-0000-0000-00007F000000}"/>
    <cellStyle name="Heading 4 2" xfId="82" xr:uid="{00000000-0005-0000-0000-000080000000}"/>
    <cellStyle name="Input" xfId="84" xr:uid="{00000000-0005-0000-0000-000082000000}"/>
    <cellStyle name="Input 2" xfId="85" xr:uid="{00000000-0005-0000-0000-000083000000}"/>
    <cellStyle name="Linked Cell" xfId="86" xr:uid="{00000000-0005-0000-0000-000084000000}"/>
    <cellStyle name="Linked Cell 2" xfId="4" xr:uid="{00000000-0005-0000-0000-000006000000}"/>
    <cellStyle name="Moeda 10" xfId="87" xr:uid="{00000000-0005-0000-0000-000085000000}"/>
    <cellStyle name="Moeda 10 2" xfId="13" xr:uid="{00000000-0005-0000-0000-00002B000000}"/>
    <cellStyle name="Moeda 10 2 2" xfId="88" xr:uid="{00000000-0005-0000-0000-000086000000}"/>
    <cellStyle name="Moeda 10 3" xfId="89" xr:uid="{00000000-0005-0000-0000-000087000000}"/>
    <cellStyle name="Moeda 13 2" xfId="90" xr:uid="{00000000-0005-0000-0000-000088000000}"/>
    <cellStyle name="Moeda 13 2 2" xfId="91" xr:uid="{00000000-0005-0000-0000-000089000000}"/>
    <cellStyle name="Moeda 14 2" xfId="92" xr:uid="{00000000-0005-0000-0000-00008A000000}"/>
    <cellStyle name="Moeda 14 2 2" xfId="93" xr:uid="{00000000-0005-0000-0000-00008B000000}"/>
    <cellStyle name="Moeda 15 2" xfId="94" xr:uid="{00000000-0005-0000-0000-00008C000000}"/>
    <cellStyle name="Moeda 15 2 2" xfId="95" xr:uid="{00000000-0005-0000-0000-00008D000000}"/>
    <cellStyle name="Moeda 2 2" xfId="96" xr:uid="{00000000-0005-0000-0000-00008E000000}"/>
    <cellStyle name="Moeda 2 2 2" xfId="97" xr:uid="{00000000-0005-0000-0000-00008F000000}"/>
    <cellStyle name="Moeda 3 2" xfId="99" xr:uid="{00000000-0005-0000-0000-000091000000}"/>
    <cellStyle name="Moeda 3 2 2" xfId="101" xr:uid="{00000000-0005-0000-0000-000093000000}"/>
    <cellStyle name="Moeda 4 2" xfId="102" xr:uid="{00000000-0005-0000-0000-000094000000}"/>
    <cellStyle name="Moeda 4 2 2" xfId="104" xr:uid="{00000000-0005-0000-0000-000096000000}"/>
    <cellStyle name="Moeda 5 2" xfId="105" xr:uid="{00000000-0005-0000-0000-000097000000}"/>
    <cellStyle name="Moeda 5 2 2" xfId="106" xr:uid="{00000000-0005-0000-0000-000098000000}"/>
    <cellStyle name="Moeda 6 2" xfId="107" xr:uid="{00000000-0005-0000-0000-000099000000}"/>
    <cellStyle name="Moeda 6 2 2" xfId="108" xr:uid="{00000000-0005-0000-0000-00009A000000}"/>
    <cellStyle name="Moeda 7 2" xfId="109" xr:uid="{00000000-0005-0000-0000-00009B000000}"/>
    <cellStyle name="Moeda 7 2 2" xfId="110" xr:uid="{00000000-0005-0000-0000-00009C000000}"/>
    <cellStyle name="Moeda 8 2" xfId="111" xr:uid="{00000000-0005-0000-0000-00009D000000}"/>
    <cellStyle name="Moeda 8 2 2" xfId="112" xr:uid="{00000000-0005-0000-0000-00009E000000}"/>
    <cellStyle name="Moeda 9 2" xfId="113" xr:uid="{00000000-0005-0000-0000-00009F000000}"/>
    <cellStyle name="Moeda 9 2 2" xfId="114" xr:uid="{00000000-0005-0000-0000-0000A0000000}"/>
    <cellStyle name="Neutral" xfId="116" xr:uid="{00000000-0005-0000-0000-0000A2000000}"/>
    <cellStyle name="Neutral 5" xfId="118" xr:uid="{00000000-0005-0000-0000-0000A4000000}"/>
    <cellStyle name="Normal" xfId="0" builtinId="0"/>
    <cellStyle name="Normal 2" xfId="119" xr:uid="{00000000-0005-0000-0000-0000A5000000}"/>
    <cellStyle name="Normal 2 2" xfId="120" xr:uid="{00000000-0005-0000-0000-0000A6000000}"/>
    <cellStyle name="Normal 2 3" xfId="121" xr:uid="{00000000-0005-0000-0000-0000A7000000}"/>
    <cellStyle name="Normal 3" xfId="122" xr:uid="{00000000-0005-0000-0000-0000A8000000}"/>
    <cellStyle name="Normal 3 2" xfId="7" xr:uid="{00000000-0005-0000-0000-00000D000000}"/>
    <cellStyle name="Normal 3 2 2" xfId="123" xr:uid="{00000000-0005-0000-0000-0000A9000000}"/>
    <cellStyle name="Normal 3 3" xfId="19" xr:uid="{00000000-0005-0000-0000-00003C000000}"/>
    <cellStyle name="Normal 4" xfId="124" xr:uid="{00000000-0005-0000-0000-0000AA000000}"/>
    <cellStyle name="Normal 4 2" xfId="125" xr:uid="{00000000-0005-0000-0000-0000AB000000}"/>
    <cellStyle name="Normal 40" xfId="127" xr:uid="{00000000-0005-0000-0000-0000AD000000}"/>
    <cellStyle name="Normal 40 2" xfId="128" xr:uid="{00000000-0005-0000-0000-0000AE000000}"/>
    <cellStyle name="Normal 5" xfId="129" xr:uid="{00000000-0005-0000-0000-0000AF000000}"/>
    <cellStyle name="Normal 5 2" xfId="11" xr:uid="{00000000-0005-0000-0000-000019000000}"/>
    <cellStyle name="Normal 6" xfId="130" xr:uid="{00000000-0005-0000-0000-0000B0000000}"/>
    <cellStyle name="Normal 6 2" xfId="131" xr:uid="{00000000-0005-0000-0000-0000B1000000}"/>
    <cellStyle name="Normal 7" xfId="132" xr:uid="{00000000-0005-0000-0000-0000B2000000}"/>
    <cellStyle name="Normal 8" xfId="133" xr:uid="{00000000-0005-0000-0000-0000B3000000}"/>
    <cellStyle name="Note" xfId="134" xr:uid="{00000000-0005-0000-0000-0000B4000000}"/>
    <cellStyle name="Note 6" xfId="135" xr:uid="{00000000-0005-0000-0000-0000B5000000}"/>
    <cellStyle name="Output" xfId="136" xr:uid="{00000000-0005-0000-0000-0000B6000000}"/>
    <cellStyle name="Output 2" xfId="69" xr:uid="{00000000-0005-0000-0000-000073000000}"/>
    <cellStyle name="Porcentagem" xfId="5" builtinId="5"/>
    <cellStyle name="Porcentagem 2" xfId="137" xr:uid="{00000000-0005-0000-0000-0000B7000000}"/>
    <cellStyle name="Porcentagem 2 2" xfId="73" xr:uid="{00000000-0005-0000-0000-000077000000}"/>
    <cellStyle name="Porcentagem 2 2 2" xfId="75" xr:uid="{00000000-0005-0000-0000-000079000000}"/>
    <cellStyle name="Porcentagem 2 3" xfId="138" xr:uid="{00000000-0005-0000-0000-0000B8000000}"/>
    <cellStyle name="Porcentagem 3" xfId="139" xr:uid="{00000000-0005-0000-0000-0000B9000000}"/>
    <cellStyle name="Porcentagem 3 2" xfId="141" xr:uid="{00000000-0005-0000-0000-0000BB000000}"/>
    <cellStyle name="Porcentagem 4" xfId="142" xr:uid="{00000000-0005-0000-0000-0000BC000000}"/>
    <cellStyle name="Separador de milhares 10 2" xfId="103" xr:uid="{00000000-0005-0000-0000-000095000000}"/>
    <cellStyle name="Separador de milhares 10 2 2" xfId="83" xr:uid="{00000000-0005-0000-0000-000081000000}"/>
    <cellStyle name="Separador de milhares 13 2" xfId="17" xr:uid="{00000000-0005-0000-0000-000035000000}"/>
    <cellStyle name="Separador de milhares 13 2 2" xfId="143" xr:uid="{00000000-0005-0000-0000-0000BD000000}"/>
    <cellStyle name="Separador de milhares 15 2" xfId="144" xr:uid="{00000000-0005-0000-0000-0000BE000000}"/>
    <cellStyle name="Separador de milhares 15 2 2" xfId="145" xr:uid="{00000000-0005-0000-0000-0000BF000000}"/>
    <cellStyle name="Separador de milhares 2 2" xfId="115" xr:uid="{00000000-0005-0000-0000-0000A1000000}"/>
    <cellStyle name="Separador de milhares 2 2 2" xfId="146" xr:uid="{00000000-0005-0000-0000-0000C0000000}"/>
    <cellStyle name="Separador de milhares 2 2 2 2" xfId="148" xr:uid="{00000000-0005-0000-0000-0000C2000000}"/>
    <cellStyle name="Separador de milhares 2 2 3" xfId="149" xr:uid="{00000000-0005-0000-0000-0000C3000000}"/>
    <cellStyle name="Separador de milhares 2 3" xfId="150" xr:uid="{00000000-0005-0000-0000-0000C4000000}"/>
    <cellStyle name="Separador de milhares 2 3 2" xfId="64" xr:uid="{00000000-0005-0000-0000-00006E000000}"/>
    <cellStyle name="Separador de milhares 3 2" xfId="151" xr:uid="{00000000-0005-0000-0000-0000C5000000}"/>
    <cellStyle name="Separador de milhares 3 2 2" xfId="152" xr:uid="{00000000-0005-0000-0000-0000C6000000}"/>
    <cellStyle name="Title" xfId="153" xr:uid="{00000000-0005-0000-0000-0000C7000000}"/>
    <cellStyle name="Title 2" xfId="39" xr:uid="{00000000-0005-0000-0000-000055000000}"/>
    <cellStyle name="Título 1 1" xfId="147" xr:uid="{00000000-0005-0000-0000-0000C1000000}"/>
    <cellStyle name="Título 1 1 1" xfId="117" xr:uid="{00000000-0005-0000-0000-0000A3000000}"/>
    <cellStyle name="Título 1 1 1 2" xfId="154" xr:uid="{00000000-0005-0000-0000-0000C8000000}"/>
    <cellStyle name="Título 1 1 2" xfId="155" xr:uid="{00000000-0005-0000-0000-0000C9000000}"/>
    <cellStyle name="Título 1 1_ANEXO A - 049.016.G00.PL.002.01Memória" xfId="156" xr:uid="{00000000-0005-0000-0000-0000CA000000}"/>
    <cellStyle name="Título 5" xfId="140" xr:uid="{00000000-0005-0000-0000-0000BA000000}"/>
    <cellStyle name="Título 5 2" xfId="157" xr:uid="{00000000-0005-0000-0000-0000CB000000}"/>
    <cellStyle name="Título 6" xfId="67" xr:uid="{00000000-0005-0000-0000-000071000000}"/>
    <cellStyle name="Título 6 2" xfId="126" xr:uid="{00000000-0005-0000-0000-0000AC000000}"/>
    <cellStyle name="Vírgula" xfId="2" builtinId="3"/>
    <cellStyle name="Vírgula 2" xfId="158" xr:uid="{00000000-0005-0000-0000-0000CC000000}"/>
    <cellStyle name="Vírgula 2 2" xfId="159" xr:uid="{00000000-0005-0000-0000-0000CD000000}"/>
    <cellStyle name="Warning Text" xfId="98" xr:uid="{00000000-0005-0000-0000-000090000000}"/>
    <cellStyle name="Warning Text 2" xfId="100" xr:uid="{00000000-0005-0000-0000-00009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628D2A1A" TargetMode="External"/><Relationship Id="rId1" Type="http://schemas.openxmlformats.org/officeDocument/2006/relationships/externalLinkPath" Target="file:///\\628D2A1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21E1FD96" TargetMode="External"/><Relationship Id="rId1" Type="http://schemas.openxmlformats.org/officeDocument/2006/relationships/externalLinkPath" Target="file:///\\21E1FD96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6350B8B2" TargetMode="External"/><Relationship Id="rId1" Type="http://schemas.openxmlformats.org/officeDocument/2006/relationships/externalLinkPath" Target="file:///\\6350B8B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workbookViewId="0">
      <selection activeCell="A4" sqref="A4:F4"/>
    </sheetView>
  </sheetViews>
  <sheetFormatPr defaultColWidth="9.140625" defaultRowHeight="15"/>
  <cols>
    <col min="1" max="1" width="5.5703125" style="211" customWidth="1"/>
    <col min="2" max="2" width="56.42578125" style="212" customWidth="1"/>
    <col min="3" max="3" width="17.28515625" style="213" customWidth="1"/>
    <col min="4" max="4" width="17.85546875" style="213" customWidth="1"/>
    <col min="5" max="5" width="13.7109375" style="213" customWidth="1"/>
    <col min="6" max="6" width="19.42578125" style="213" customWidth="1"/>
    <col min="7" max="16384" width="9.140625" style="213"/>
  </cols>
  <sheetData>
    <row r="1" spans="1:14">
      <c r="A1" s="262" t="s">
        <v>0</v>
      </c>
      <c r="B1" s="262"/>
      <c r="C1" s="262"/>
      <c r="D1" s="262"/>
      <c r="E1" s="262"/>
      <c r="F1" s="262"/>
      <c r="G1" s="44"/>
      <c r="H1" s="44"/>
      <c r="I1" s="44"/>
      <c r="J1" s="44"/>
      <c r="K1" s="44"/>
      <c r="L1" s="44"/>
      <c r="M1" s="44"/>
      <c r="N1" s="44"/>
    </row>
    <row r="2" spans="1:14">
      <c r="A2" s="262" t="s">
        <v>1</v>
      </c>
      <c r="B2" s="262"/>
      <c r="C2" s="262"/>
      <c r="D2" s="262"/>
      <c r="E2" s="262"/>
      <c r="F2" s="262"/>
    </row>
    <row r="3" spans="1:14">
      <c r="A3" s="263" t="s">
        <v>2</v>
      </c>
      <c r="B3" s="263"/>
      <c r="C3" s="263"/>
      <c r="D3" s="263"/>
      <c r="E3" s="263"/>
      <c r="F3" s="45" t="str">
        <f>Orçamento!$M$3</f>
        <v>24/2023</v>
      </c>
    </row>
    <row r="4" spans="1:14">
      <c r="A4" s="264" t="s">
        <v>3</v>
      </c>
      <c r="B4" s="264"/>
      <c r="C4" s="264"/>
      <c r="D4" s="264"/>
      <c r="E4" s="264"/>
      <c r="F4" s="264"/>
    </row>
    <row r="5" spans="1:14" ht="31.5" customHeight="1">
      <c r="A5" s="265" t="str">
        <f>Orçamento!$A$6</f>
        <v>OBRA: Fornecimento, montagem e instalação de 01 (um) equipamento de transporte vertical no Instituto de Humanidades e Saúde da UFF.</v>
      </c>
      <c r="B5" s="265"/>
      <c r="C5" s="265"/>
      <c r="D5" s="265"/>
      <c r="E5" s="265"/>
      <c r="F5" s="265"/>
      <c r="G5" s="214"/>
      <c r="H5" s="214"/>
      <c r="I5" s="214"/>
      <c r="J5" s="214"/>
      <c r="K5" s="214"/>
      <c r="L5" s="214"/>
      <c r="M5" s="214"/>
      <c r="N5" s="214"/>
    </row>
    <row r="6" spans="1:14" ht="30.75" customHeight="1">
      <c r="A6" s="266" t="str">
        <f>Orçamento!$A$7</f>
        <v>Local: Av. Jane Maria Martins Figueira, 1401, Jardim Mariléa, Rio das Ostras, RJ.</v>
      </c>
      <c r="B6" s="266"/>
      <c r="C6" s="266"/>
      <c r="D6" s="266"/>
      <c r="E6" s="266"/>
      <c r="F6" s="266"/>
      <c r="G6" s="215"/>
      <c r="H6" s="215"/>
      <c r="I6" s="215"/>
      <c r="J6" s="215"/>
      <c r="K6" s="215"/>
      <c r="L6" s="215"/>
      <c r="M6" s="1"/>
      <c r="N6" s="1"/>
    </row>
    <row r="7" spans="1:14" ht="15.75" customHeight="1">
      <c r="A7" s="37"/>
      <c r="B7" s="90"/>
      <c r="C7" s="267" t="s">
        <v>4</v>
      </c>
      <c r="D7" s="268"/>
      <c r="E7" s="269" t="s">
        <v>5</v>
      </c>
      <c r="F7" s="270"/>
    </row>
    <row r="8" spans="1:14" ht="15" customHeight="1">
      <c r="A8" s="279" t="s">
        <v>6</v>
      </c>
      <c r="B8" s="281" t="s">
        <v>7</v>
      </c>
      <c r="C8" s="216" t="s">
        <v>8</v>
      </c>
      <c r="D8" s="283" t="s">
        <v>9</v>
      </c>
      <c r="E8" s="217" t="s">
        <v>8</v>
      </c>
      <c r="F8" s="285" t="s">
        <v>9</v>
      </c>
    </row>
    <row r="9" spans="1:14" ht="15" customHeight="1">
      <c r="A9" s="280"/>
      <c r="B9" s="282"/>
      <c r="C9" s="218" t="s">
        <v>10</v>
      </c>
      <c r="D9" s="284"/>
      <c r="E9" s="219" t="s">
        <v>10</v>
      </c>
      <c r="F9" s="286"/>
    </row>
    <row r="10" spans="1:14">
      <c r="A10" s="220" t="s">
        <v>11</v>
      </c>
      <c r="B10" s="221" t="s">
        <v>12</v>
      </c>
      <c r="C10" s="222">
        <f>D10/$D$28</f>
        <v>1.5223221281490772E-2</v>
      </c>
      <c r="D10" s="223">
        <f>Orçamento!$K$12</f>
        <v>5388.66</v>
      </c>
      <c r="E10" s="224" t="e">
        <f>F10/$F$28</f>
        <v>#DIV/0!</v>
      </c>
      <c r="F10" s="225">
        <f>Orçamento!$P$12</f>
        <v>0</v>
      </c>
    </row>
    <row r="11" spans="1:14" ht="6.95" customHeight="1">
      <c r="A11" s="226"/>
      <c r="B11" s="227"/>
      <c r="C11" s="228"/>
      <c r="D11" s="229"/>
      <c r="E11" s="230"/>
      <c r="F11" s="231"/>
    </row>
    <row r="12" spans="1:14" ht="15" customHeight="1">
      <c r="A12" s="232" t="s">
        <v>13</v>
      </c>
      <c r="B12" s="233" t="s">
        <v>14</v>
      </c>
      <c r="C12" s="222">
        <f>D12/$D$28</f>
        <v>6.3245697812619281E-2</v>
      </c>
      <c r="D12" s="234">
        <f>Orçamento!$K$15</f>
        <v>22387.48</v>
      </c>
      <c r="E12" s="224" t="e">
        <f>F12/$F$28</f>
        <v>#DIV/0!</v>
      </c>
      <c r="F12" s="235">
        <f>Orçamento!$P$15</f>
        <v>0</v>
      </c>
    </row>
    <row r="13" spans="1:14" ht="6.95" customHeight="1">
      <c r="A13" s="226"/>
      <c r="B13" s="227"/>
      <c r="C13" s="228"/>
      <c r="D13" s="229"/>
      <c r="E13" s="236"/>
      <c r="F13" s="231"/>
    </row>
    <row r="14" spans="1:14">
      <c r="A14" s="232" t="s">
        <v>15</v>
      </c>
      <c r="B14" s="237" t="s">
        <v>16</v>
      </c>
      <c r="C14" s="238">
        <f>D14/$D$28</f>
        <v>5.9453975354792805E-3</v>
      </c>
      <c r="D14" s="234">
        <f>Orçamento!$K$17</f>
        <v>2104.5300000000002</v>
      </c>
      <c r="E14" s="224" t="e">
        <f>F14/$F$28</f>
        <v>#DIV/0!</v>
      </c>
      <c r="F14" s="235">
        <f>Orçamento!$P$17</f>
        <v>0</v>
      </c>
    </row>
    <row r="15" spans="1:14" ht="6.95" customHeight="1">
      <c r="A15" s="226"/>
      <c r="B15" s="227"/>
      <c r="C15" s="239"/>
      <c r="D15" s="240"/>
      <c r="E15" s="241"/>
      <c r="F15" s="242"/>
    </row>
    <row r="16" spans="1:14" ht="15" customHeight="1">
      <c r="A16" s="232" t="s">
        <v>17</v>
      </c>
      <c r="B16" s="243" t="s">
        <v>18</v>
      </c>
      <c r="C16" s="222">
        <f>D16/$D$28</f>
        <v>0.23756715597339517</v>
      </c>
      <c r="D16" s="234">
        <f>Orçamento!$K$22</f>
        <v>84093.15</v>
      </c>
      <c r="E16" s="224" t="e">
        <f>F16/$F$28</f>
        <v>#DIV/0!</v>
      </c>
      <c r="F16" s="235">
        <f>Orçamento!$P$22</f>
        <v>0</v>
      </c>
    </row>
    <row r="17" spans="1:17" ht="6.95" customHeight="1">
      <c r="A17" s="226"/>
      <c r="B17" s="227"/>
      <c r="C17" s="239"/>
      <c r="D17" s="240"/>
      <c r="E17" s="244"/>
      <c r="F17" s="242"/>
    </row>
    <row r="18" spans="1:17" ht="15" customHeight="1">
      <c r="A18" s="232" t="s">
        <v>19</v>
      </c>
      <c r="B18" s="237" t="s">
        <v>20</v>
      </c>
      <c r="C18" s="238">
        <f>D18/$D$28</f>
        <v>1.0382558630403339E-2</v>
      </c>
      <c r="D18" s="234">
        <f>Orçamento!$K$24</f>
        <v>3675.18</v>
      </c>
      <c r="E18" s="224" t="e">
        <f>F18/$F$28</f>
        <v>#DIV/0!</v>
      </c>
      <c r="F18" s="235">
        <f>Orçamento!$P$24</f>
        <v>0</v>
      </c>
    </row>
    <row r="19" spans="1:17" ht="6.95" customHeight="1">
      <c r="A19" s="226"/>
      <c r="B19" s="227"/>
      <c r="C19" s="228"/>
      <c r="D19" s="240"/>
      <c r="E19" s="230"/>
      <c r="F19" s="242"/>
    </row>
    <row r="20" spans="1:17" ht="15" customHeight="1">
      <c r="A20" s="232" t="s">
        <v>21</v>
      </c>
      <c r="B20" s="245" t="s">
        <v>22</v>
      </c>
      <c r="C20" s="222">
        <f>D20/$D$28</f>
        <v>8.1550650575986272E-4</v>
      </c>
      <c r="D20" s="234">
        <f>Orçamento!$K$26</f>
        <v>288.67</v>
      </c>
      <c r="E20" s="224" t="e">
        <f>F20/$F$28</f>
        <v>#DIV/0!</v>
      </c>
      <c r="F20" s="235">
        <f>Orçamento!$P$26</f>
        <v>0</v>
      </c>
    </row>
    <row r="21" spans="1:17" ht="6.95" customHeight="1">
      <c r="A21" s="226"/>
      <c r="B21" s="246"/>
      <c r="C21" s="228"/>
      <c r="D21" s="240"/>
      <c r="E21" s="236"/>
      <c r="F21" s="242"/>
    </row>
    <row r="22" spans="1:17" ht="15" customHeight="1">
      <c r="A22" s="232" t="s">
        <v>23</v>
      </c>
      <c r="B22" s="245" t="s">
        <v>24</v>
      </c>
      <c r="C22" s="222">
        <f>D22/$D$28</f>
        <v>0.39572838104739949</v>
      </c>
      <c r="D22" s="234">
        <f>Orçamento!$K$28</f>
        <v>140078.48000000001</v>
      </c>
      <c r="E22" s="224" t="e">
        <f>F22/$F$28</f>
        <v>#DIV/0!</v>
      </c>
      <c r="F22" s="235">
        <f>Orçamento!$P$28</f>
        <v>0</v>
      </c>
    </row>
    <row r="23" spans="1:17" ht="6.95" customHeight="1">
      <c r="A23" s="226"/>
      <c r="B23" s="227"/>
      <c r="C23" s="228"/>
      <c r="D23" s="240"/>
      <c r="E23" s="236"/>
      <c r="F23" s="242"/>
    </row>
    <row r="24" spans="1:17">
      <c r="A24" s="232" t="s">
        <v>25</v>
      </c>
      <c r="B24" s="237" t="s">
        <v>26</v>
      </c>
      <c r="C24" s="238">
        <f>D24/$D$28</f>
        <v>0.2688839957180188</v>
      </c>
      <c r="D24" s="234">
        <f>Orçamento!$K$30</f>
        <v>95178.57</v>
      </c>
      <c r="E24" s="224" t="e">
        <f>F24/$F$28</f>
        <v>#DIV/0!</v>
      </c>
      <c r="F24" s="235">
        <f>Orçamento!$P$30</f>
        <v>0</v>
      </c>
    </row>
    <row r="25" spans="1:17" ht="6.95" customHeight="1">
      <c r="A25" s="226"/>
      <c r="B25" s="247"/>
      <c r="C25" s="228"/>
      <c r="D25" s="240"/>
      <c r="E25" s="230"/>
      <c r="F25" s="242"/>
    </row>
    <row r="26" spans="1:17">
      <c r="A26" s="232" t="s">
        <v>27</v>
      </c>
      <c r="B26" s="237" t="s">
        <v>28</v>
      </c>
      <c r="C26" s="238">
        <f>D26/$D$28</f>
        <v>2.2080854954341154E-3</v>
      </c>
      <c r="D26" s="234">
        <f>Orçamento!$K$32</f>
        <v>781.6099999999999</v>
      </c>
      <c r="E26" s="224" t="e">
        <f>F26/$F$28</f>
        <v>#DIV/0!</v>
      </c>
      <c r="F26" s="235">
        <f>Orçamento!$P$32</f>
        <v>0</v>
      </c>
    </row>
    <row r="27" spans="1:17" ht="6.95" customHeight="1">
      <c r="A27" s="226"/>
      <c r="B27" s="248"/>
      <c r="C27" s="249"/>
      <c r="D27" s="250"/>
      <c r="E27" s="251"/>
      <c r="F27" s="252"/>
    </row>
    <row r="28" spans="1:17" ht="15" customHeight="1">
      <c r="A28" s="271" t="s">
        <v>29</v>
      </c>
      <c r="B28" s="272"/>
      <c r="C28" s="253">
        <f>SUM(C10:C27)</f>
        <v>1</v>
      </c>
      <c r="D28" s="254">
        <f>SUM(D10:D26)</f>
        <v>353976.32999999996</v>
      </c>
      <c r="E28" s="253" t="e">
        <f>SUM(E10:E27)</f>
        <v>#DIV/0!</v>
      </c>
      <c r="F28" s="255">
        <f>SUM(F10:F27)</f>
        <v>0</v>
      </c>
    </row>
    <row r="29" spans="1:17" ht="19.5" customHeight="1">
      <c r="A29" s="273" t="s">
        <v>30</v>
      </c>
      <c r="B29" s="273"/>
      <c r="C29" s="273"/>
      <c r="D29" s="287" t="s">
        <v>31</v>
      </c>
      <c r="E29" s="287"/>
      <c r="F29" s="287"/>
      <c r="G29" s="256"/>
      <c r="H29" s="256"/>
      <c r="I29" s="256"/>
      <c r="J29" s="256"/>
    </row>
    <row r="30" spans="1:17" ht="42.75" customHeight="1">
      <c r="A30" s="274" t="s">
        <v>32</v>
      </c>
      <c r="B30" s="274"/>
      <c r="C30" s="257" t="s">
        <v>33</v>
      </c>
      <c r="D30" s="288"/>
      <c r="E30" s="288"/>
      <c r="F30" s="288"/>
      <c r="G30" s="256"/>
      <c r="H30" s="256"/>
      <c r="I30" s="256"/>
      <c r="J30" s="256"/>
    </row>
    <row r="31" spans="1:17" ht="20.25" customHeight="1">
      <c r="A31" s="258"/>
      <c r="B31" s="259" t="s">
        <v>34</v>
      </c>
      <c r="C31" s="260"/>
      <c r="D31" s="260"/>
      <c r="E31" s="260"/>
      <c r="F31" s="260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ht="40.5" customHeight="1">
      <c r="A32" s="261"/>
      <c r="B32" s="275" t="s">
        <v>35</v>
      </c>
      <c r="C32" s="276"/>
      <c r="D32" s="276"/>
      <c r="E32" s="276"/>
      <c r="F32" s="276"/>
    </row>
    <row r="33" spans="1:4">
      <c r="A33" s="261"/>
      <c r="B33" s="277"/>
      <c r="C33" s="277"/>
      <c r="D33" s="277"/>
    </row>
    <row r="34" spans="1:4">
      <c r="A34" s="261"/>
      <c r="B34" s="277"/>
      <c r="C34" s="277"/>
      <c r="D34" s="277"/>
    </row>
    <row r="35" spans="1:4">
      <c r="A35" s="261"/>
      <c r="B35" s="38"/>
    </row>
    <row r="36" spans="1:4" ht="24" customHeight="1">
      <c r="A36" s="261"/>
      <c r="B36" s="278"/>
      <c r="C36" s="278"/>
      <c r="D36" s="278"/>
    </row>
    <row r="37" spans="1:4">
      <c r="A37" s="37"/>
      <c r="B37" s="90"/>
    </row>
    <row r="38" spans="1:4">
      <c r="A38" s="37"/>
      <c r="B38" s="90"/>
    </row>
    <row r="39" spans="1:4">
      <c r="A39" s="37"/>
      <c r="B39" s="90"/>
    </row>
    <row r="40" spans="1:4">
      <c r="A40" s="37"/>
      <c r="B40" s="90"/>
    </row>
    <row r="41" spans="1:4">
      <c r="A41" s="37"/>
      <c r="B41" s="90"/>
    </row>
    <row r="42" spans="1:4">
      <c r="A42" s="37"/>
      <c r="B42" s="90"/>
    </row>
    <row r="43" spans="1:4">
      <c r="A43" s="37"/>
      <c r="B43" s="90"/>
    </row>
    <row r="44" spans="1:4">
      <c r="A44" s="37"/>
      <c r="B44" s="90"/>
    </row>
    <row r="45" spans="1:4">
      <c r="A45" s="37"/>
      <c r="B45" s="90"/>
    </row>
    <row r="46" spans="1:4">
      <c r="A46" s="37"/>
      <c r="B46" s="90"/>
    </row>
    <row r="47" spans="1:4">
      <c r="A47" s="37"/>
      <c r="B47" s="90"/>
    </row>
    <row r="48" spans="1:4">
      <c r="A48" s="37"/>
      <c r="B48" s="90"/>
    </row>
    <row r="49" spans="1:2">
      <c r="A49" s="37"/>
      <c r="B49" s="90"/>
    </row>
    <row r="50" spans="1:2">
      <c r="A50" s="37"/>
      <c r="B50" s="90"/>
    </row>
    <row r="51" spans="1:2">
      <c r="A51" s="37"/>
      <c r="B51" s="90"/>
    </row>
    <row r="52" spans="1:2">
      <c r="A52" s="37"/>
      <c r="B52" s="90"/>
    </row>
    <row r="53" spans="1:2">
      <c r="A53" s="37"/>
      <c r="B53" s="90"/>
    </row>
    <row r="54" spans="1:2">
      <c r="A54" s="37"/>
      <c r="B54" s="90"/>
    </row>
    <row r="55" spans="1:2">
      <c r="A55" s="37"/>
      <c r="B55" s="90"/>
    </row>
    <row r="56" spans="1:2">
      <c r="A56" s="37"/>
      <c r="B56" s="90"/>
    </row>
    <row r="57" spans="1:2">
      <c r="A57" s="37"/>
      <c r="B57" s="90"/>
    </row>
    <row r="58" spans="1:2">
      <c r="A58" s="37"/>
      <c r="B58" s="90"/>
    </row>
    <row r="59" spans="1:2">
      <c r="A59" s="37"/>
      <c r="B59" s="90"/>
    </row>
    <row r="60" spans="1:2">
      <c r="A60" s="37"/>
      <c r="B60" s="90"/>
    </row>
    <row r="61" spans="1:2">
      <c r="A61" s="37"/>
      <c r="B61" s="90"/>
    </row>
    <row r="62" spans="1:2">
      <c r="A62" s="37"/>
      <c r="B62" s="90"/>
    </row>
    <row r="63" spans="1:2">
      <c r="A63" s="37"/>
      <c r="B63" s="90"/>
    </row>
    <row r="64" spans="1:2">
      <c r="A64" s="37"/>
      <c r="B64" s="90"/>
    </row>
    <row r="65" spans="1:2">
      <c r="A65" s="37"/>
      <c r="B65" s="90"/>
    </row>
  </sheetData>
  <mergeCells count="20">
    <mergeCell ref="A30:B30"/>
    <mergeCell ref="B32:F32"/>
    <mergeCell ref="B33:D33"/>
    <mergeCell ref="B34:D34"/>
    <mergeCell ref="B36:D36"/>
    <mergeCell ref="D29:F30"/>
    <mergeCell ref="A6:F6"/>
    <mergeCell ref="C7:D7"/>
    <mergeCell ref="E7:F7"/>
    <mergeCell ref="A28:B28"/>
    <mergeCell ref="A29:C29"/>
    <mergeCell ref="A8:A9"/>
    <mergeCell ref="B8:B9"/>
    <mergeCell ref="D8:D9"/>
    <mergeCell ref="F8:F9"/>
    <mergeCell ref="A1:F1"/>
    <mergeCell ref="A2:F2"/>
    <mergeCell ref="A3:E3"/>
    <mergeCell ref="A4:F4"/>
    <mergeCell ref="A5:F5"/>
  </mergeCells>
  <printOptions horizontalCentered="1"/>
  <pageMargins left="0" right="0" top="1.1811023622047201" bottom="0.55118110236220497" header="0.31496062992126" footer="0.35433070866141703"/>
  <pageSetup paperSize="9" scale="90" fitToHeight="16" orientation="landscape"/>
  <headerFooter>
    <oddHeader>&amp;R&amp;"Verdana,Normal"&amp;8Fls.:______
Processo n.º 23069.183923/2022-12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6"/>
  <sheetViews>
    <sheetView workbookViewId="0">
      <selection activeCell="N13" sqref="N13"/>
    </sheetView>
  </sheetViews>
  <sheetFormatPr defaultColWidth="9.140625" defaultRowHeight="12.75"/>
  <cols>
    <col min="1" max="1" width="6" style="79" customWidth="1"/>
    <col min="2" max="2" width="9.140625" style="80" customWidth="1"/>
    <col min="3" max="3" width="7.7109375" style="79" customWidth="1"/>
    <col min="4" max="4" width="35" style="81" customWidth="1"/>
    <col min="5" max="5" width="7" style="82" customWidth="1"/>
    <col min="6" max="6" width="9.140625" style="82" customWidth="1"/>
    <col min="7" max="7" width="10.85546875" style="83" customWidth="1"/>
    <col min="8" max="8" width="8.28515625" style="84" customWidth="1"/>
    <col min="9" max="9" width="11.140625" style="85" customWidth="1"/>
    <col min="10" max="10" width="11.42578125" style="85" customWidth="1"/>
    <col min="11" max="11" width="12.7109375" style="85" customWidth="1"/>
    <col min="12" max="12" width="8.42578125" style="85" customWidth="1"/>
    <col min="13" max="13" width="11.140625" style="86" customWidth="1"/>
    <col min="14" max="14" width="11" style="87" customWidth="1"/>
    <col min="15" max="15" width="9.85546875" style="88" customWidth="1"/>
    <col min="16" max="16" width="11.7109375" style="88" customWidth="1"/>
    <col min="17" max="16384" width="9.140625" style="88"/>
  </cols>
  <sheetData>
    <row r="1" spans="1:16" ht="15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</row>
    <row r="2" spans="1:16" ht="15">
      <c r="A2" s="289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</row>
    <row r="3" spans="1:16" ht="15">
      <c r="A3" s="263" t="s">
        <v>36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398" t="s">
        <v>153</v>
      </c>
      <c r="N3" s="45"/>
      <c r="O3" s="45"/>
      <c r="P3" s="45"/>
    </row>
    <row r="4" spans="1:16">
      <c r="A4" s="37"/>
      <c r="B4" s="89"/>
      <c r="C4" s="37"/>
      <c r="D4" s="90"/>
      <c r="E4" s="39"/>
      <c r="F4" s="39"/>
      <c r="G4" s="91"/>
      <c r="H4" s="78"/>
      <c r="I4" s="47"/>
      <c r="J4" s="47"/>
      <c r="K4" s="47"/>
      <c r="L4" s="47"/>
      <c r="M4" s="48"/>
      <c r="N4" s="49"/>
    </row>
    <row r="5" spans="1:16" ht="15">
      <c r="A5" s="290" t="s">
        <v>37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6" ht="21" customHeight="1">
      <c r="A6" s="265" t="s">
        <v>38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16" ht="21" customHeight="1">
      <c r="A7" s="291" t="s">
        <v>39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</row>
    <row r="8" spans="1:16" ht="15.75" customHeight="1">
      <c r="A8" s="92"/>
      <c r="B8" s="93"/>
      <c r="C8" s="92"/>
      <c r="D8" s="94"/>
      <c r="E8" s="292" t="s">
        <v>40</v>
      </c>
      <c r="F8" s="293"/>
      <c r="G8" s="293"/>
      <c r="H8" s="293"/>
      <c r="I8" s="293"/>
      <c r="J8" s="293"/>
      <c r="K8" s="294"/>
      <c r="L8" s="295" t="s">
        <v>41</v>
      </c>
      <c r="M8" s="296"/>
      <c r="N8" s="296"/>
      <c r="O8" s="296"/>
      <c r="P8" s="297"/>
    </row>
    <row r="9" spans="1:16" ht="15.75" customHeight="1">
      <c r="A9" s="317" t="s">
        <v>6</v>
      </c>
      <c r="B9" s="321" t="s">
        <v>42</v>
      </c>
      <c r="C9" s="321" t="s">
        <v>43</v>
      </c>
      <c r="D9" s="321" t="s">
        <v>7</v>
      </c>
      <c r="E9" s="323" t="s">
        <v>44</v>
      </c>
      <c r="F9" s="326" t="s">
        <v>45</v>
      </c>
      <c r="G9" s="329" t="s">
        <v>46</v>
      </c>
      <c r="H9" s="332" t="s">
        <v>47</v>
      </c>
      <c r="I9" s="298" t="s">
        <v>48</v>
      </c>
      <c r="J9" s="298"/>
      <c r="K9" s="299"/>
      <c r="L9" s="334" t="s">
        <v>49</v>
      </c>
      <c r="M9" s="337" t="s">
        <v>50</v>
      </c>
      <c r="N9" s="300" t="s">
        <v>48</v>
      </c>
      <c r="O9" s="300"/>
      <c r="P9" s="301"/>
    </row>
    <row r="10" spans="1:16" ht="12.75" customHeight="1">
      <c r="A10" s="317"/>
      <c r="B10" s="321"/>
      <c r="C10" s="321"/>
      <c r="D10" s="321"/>
      <c r="E10" s="324"/>
      <c r="F10" s="327"/>
      <c r="G10" s="330"/>
      <c r="H10" s="321"/>
      <c r="I10" s="300" t="s">
        <v>51</v>
      </c>
      <c r="J10" s="298" t="s">
        <v>52</v>
      </c>
      <c r="K10" s="299"/>
      <c r="L10" s="335"/>
      <c r="M10" s="338"/>
      <c r="N10" s="300" t="s">
        <v>53</v>
      </c>
      <c r="O10" s="300" t="s">
        <v>52</v>
      </c>
      <c r="P10" s="301"/>
    </row>
    <row r="11" spans="1:16" ht="27.75" customHeight="1">
      <c r="A11" s="318"/>
      <c r="B11" s="322"/>
      <c r="C11" s="322"/>
      <c r="D11" s="322"/>
      <c r="E11" s="325"/>
      <c r="F11" s="328"/>
      <c r="G11" s="331"/>
      <c r="H11" s="322"/>
      <c r="I11" s="333"/>
      <c r="J11" s="170" t="s">
        <v>54</v>
      </c>
      <c r="K11" s="171" t="s">
        <v>55</v>
      </c>
      <c r="L11" s="336"/>
      <c r="M11" s="339"/>
      <c r="N11" s="333"/>
      <c r="O11" s="169" t="s">
        <v>56</v>
      </c>
      <c r="P11" s="172" t="s">
        <v>57</v>
      </c>
    </row>
    <row r="12" spans="1:16">
      <c r="A12" s="95">
        <v>1</v>
      </c>
      <c r="B12" s="96"/>
      <c r="C12" s="97"/>
      <c r="D12" s="98" t="s">
        <v>58</v>
      </c>
      <c r="E12" s="99"/>
      <c r="F12" s="99"/>
      <c r="G12" s="100"/>
      <c r="H12" s="101"/>
      <c r="I12" s="101"/>
      <c r="J12" s="101"/>
      <c r="K12" s="173">
        <f>SUM(J13:J14)</f>
        <v>5388.66</v>
      </c>
      <c r="L12" s="174"/>
      <c r="M12" s="175"/>
      <c r="N12" s="176"/>
      <c r="O12" s="177"/>
      <c r="P12" s="178"/>
    </row>
    <row r="13" spans="1:16" ht="67.5">
      <c r="A13" s="102" t="s">
        <v>59</v>
      </c>
      <c r="B13" s="103" t="s">
        <v>60</v>
      </c>
      <c r="C13" s="104" t="s">
        <v>61</v>
      </c>
      <c r="D13" s="105" t="s">
        <v>62</v>
      </c>
      <c r="E13" s="106" t="s">
        <v>63</v>
      </c>
      <c r="F13" s="106">
        <v>256.5</v>
      </c>
      <c r="G13" s="107">
        <v>10.1</v>
      </c>
      <c r="H13" s="108">
        <v>26.41</v>
      </c>
      <c r="I13" s="107">
        <f>TRUNC(G13*(1+(H13/100)),2)</f>
        <v>12.76</v>
      </c>
      <c r="J13" s="179">
        <f>TRUNC(F13*I13,2)</f>
        <v>3272.94</v>
      </c>
      <c r="K13" s="180"/>
      <c r="L13" s="181"/>
      <c r="M13" s="182"/>
      <c r="N13" s="183"/>
      <c r="O13" s="184"/>
      <c r="P13" s="185"/>
    </row>
    <row r="14" spans="1:16" ht="22.5">
      <c r="A14" s="102" t="s">
        <v>64</v>
      </c>
      <c r="B14" s="103" t="s">
        <v>65</v>
      </c>
      <c r="C14" s="104" t="s">
        <v>66</v>
      </c>
      <c r="D14" s="109" t="s">
        <v>67</v>
      </c>
      <c r="E14" s="110" t="s">
        <v>63</v>
      </c>
      <c r="F14" s="110">
        <v>108</v>
      </c>
      <c r="G14" s="111">
        <v>15.5</v>
      </c>
      <c r="H14" s="108">
        <v>26.41</v>
      </c>
      <c r="I14" s="107">
        <f>TRUNC(G14*(1+(H14/100)),2)</f>
        <v>19.59</v>
      </c>
      <c r="J14" s="179">
        <f>TRUNC(F14*I14,2)</f>
        <v>2115.7199999999998</v>
      </c>
      <c r="K14" s="180"/>
      <c r="L14" s="181"/>
      <c r="M14" s="182"/>
      <c r="N14" s="183"/>
      <c r="O14" s="184"/>
      <c r="P14" s="185"/>
    </row>
    <row r="15" spans="1:16">
      <c r="A15" s="112">
        <v>2</v>
      </c>
      <c r="B15" s="113"/>
      <c r="C15" s="114"/>
      <c r="D15" s="115" t="s">
        <v>14</v>
      </c>
      <c r="E15" s="116"/>
      <c r="F15" s="116"/>
      <c r="G15" s="117"/>
      <c r="H15" s="118"/>
      <c r="I15" s="186"/>
      <c r="J15" s="187"/>
      <c r="K15" s="188">
        <f>SUM(J16)</f>
        <v>22387.48</v>
      </c>
      <c r="L15" s="189"/>
      <c r="M15" s="190"/>
      <c r="N15" s="191"/>
      <c r="O15" s="192"/>
      <c r="P15" s="193"/>
    </row>
    <row r="16" spans="1:16">
      <c r="A16" s="102" t="s">
        <v>68</v>
      </c>
      <c r="B16" s="119" t="s">
        <v>69</v>
      </c>
      <c r="C16" s="120" t="s">
        <v>70</v>
      </c>
      <c r="D16" s="121" t="s">
        <v>71</v>
      </c>
      <c r="E16" s="122" t="s">
        <v>72</v>
      </c>
      <c r="F16" s="123">
        <v>1</v>
      </c>
      <c r="G16" s="124">
        <v>17710.217499999999</v>
      </c>
      <c r="H16" s="125">
        <v>26.41</v>
      </c>
      <c r="I16" s="107">
        <f>TRUNC(G16*(1+(H16/100)),2)</f>
        <v>22387.48</v>
      </c>
      <c r="J16" s="179">
        <f>TRUNC(F16*I16,2)</f>
        <v>22387.48</v>
      </c>
      <c r="K16" s="180"/>
      <c r="L16" s="181"/>
      <c r="M16" s="182"/>
      <c r="N16" s="183"/>
      <c r="O16" s="184"/>
      <c r="P16" s="185"/>
    </row>
    <row r="17" spans="1:16">
      <c r="A17" s="112">
        <v>3</v>
      </c>
      <c r="B17" s="126"/>
      <c r="C17" s="114"/>
      <c r="D17" s="127" t="s">
        <v>16</v>
      </c>
      <c r="E17" s="128"/>
      <c r="F17" s="128"/>
      <c r="G17" s="129"/>
      <c r="H17" s="130"/>
      <c r="I17" s="129"/>
      <c r="J17" s="194"/>
      <c r="K17" s="188">
        <f>SUM(J18:J21)</f>
        <v>2104.5300000000002</v>
      </c>
      <c r="L17" s="189"/>
      <c r="M17" s="195"/>
      <c r="N17" s="191"/>
      <c r="O17" s="196"/>
      <c r="P17" s="197"/>
    </row>
    <row r="18" spans="1:16" ht="22.5">
      <c r="A18" s="102" t="s">
        <v>73</v>
      </c>
      <c r="B18" s="131" t="s">
        <v>74</v>
      </c>
      <c r="C18" s="104" t="s">
        <v>66</v>
      </c>
      <c r="D18" s="105" t="s">
        <v>75</v>
      </c>
      <c r="E18" s="106" t="s">
        <v>72</v>
      </c>
      <c r="F18" s="106">
        <v>1</v>
      </c>
      <c r="G18" s="107">
        <v>233.94</v>
      </c>
      <c r="H18" s="108">
        <v>26.41</v>
      </c>
      <c r="I18" s="107">
        <f t="shared" ref="I18:I21" si="0">TRUNC(G18*(1+(H18/100)),2)</f>
        <v>295.72000000000003</v>
      </c>
      <c r="J18" s="179">
        <f t="shared" ref="J18:J21" si="1">TRUNC(F18*I18,2)</f>
        <v>295.72000000000003</v>
      </c>
      <c r="K18" s="180"/>
      <c r="L18" s="181"/>
      <c r="M18" s="182"/>
      <c r="N18" s="183"/>
      <c r="O18" s="184"/>
      <c r="P18" s="185"/>
    </row>
    <row r="19" spans="1:16" ht="22.5">
      <c r="A19" s="102" t="s">
        <v>76</v>
      </c>
      <c r="B19" s="131" t="s">
        <v>77</v>
      </c>
      <c r="C19" s="104" t="s">
        <v>66</v>
      </c>
      <c r="D19" s="105" t="s">
        <v>78</v>
      </c>
      <c r="E19" s="106" t="s">
        <v>63</v>
      </c>
      <c r="F19" s="106">
        <v>2.88</v>
      </c>
      <c r="G19" s="107">
        <v>347.53</v>
      </c>
      <c r="H19" s="108">
        <v>26.41</v>
      </c>
      <c r="I19" s="107">
        <f t="shared" si="0"/>
        <v>439.31</v>
      </c>
      <c r="J19" s="179">
        <f t="shared" si="1"/>
        <v>1265.21</v>
      </c>
      <c r="K19" s="180"/>
      <c r="L19" s="181"/>
      <c r="M19" s="182"/>
      <c r="N19" s="183"/>
      <c r="O19" s="184"/>
      <c r="P19" s="185"/>
    </row>
    <row r="20" spans="1:16" ht="101.25">
      <c r="A20" s="102" t="s">
        <v>79</v>
      </c>
      <c r="B20" s="131" t="s">
        <v>80</v>
      </c>
      <c r="C20" s="104" t="s">
        <v>81</v>
      </c>
      <c r="D20" s="105" t="s">
        <v>82</v>
      </c>
      <c r="E20" s="106" t="s">
        <v>83</v>
      </c>
      <c r="F20" s="106">
        <v>10</v>
      </c>
      <c r="G20" s="107">
        <v>20</v>
      </c>
      <c r="H20" s="108">
        <v>26.41</v>
      </c>
      <c r="I20" s="107">
        <f t="shared" si="0"/>
        <v>25.28</v>
      </c>
      <c r="J20" s="179">
        <f t="shared" si="1"/>
        <v>252.8</v>
      </c>
      <c r="K20" s="180"/>
      <c r="L20" s="181"/>
      <c r="M20" s="182"/>
      <c r="N20" s="183"/>
      <c r="O20" s="184"/>
      <c r="P20" s="185"/>
    </row>
    <row r="21" spans="1:16" ht="45">
      <c r="A21" s="102" t="s">
        <v>84</v>
      </c>
      <c r="B21" s="131" t="s">
        <v>85</v>
      </c>
      <c r="C21" s="104" t="s">
        <v>86</v>
      </c>
      <c r="D21" s="105" t="s">
        <v>87</v>
      </c>
      <c r="E21" s="106" t="s">
        <v>88</v>
      </c>
      <c r="F21" s="106">
        <v>10</v>
      </c>
      <c r="G21" s="107">
        <v>23.01</v>
      </c>
      <c r="H21" s="108">
        <v>26.41</v>
      </c>
      <c r="I21" s="107">
        <f t="shared" si="0"/>
        <v>29.08</v>
      </c>
      <c r="J21" s="179">
        <f t="shared" si="1"/>
        <v>290.8</v>
      </c>
      <c r="K21" s="180"/>
      <c r="L21" s="181"/>
      <c r="M21" s="182"/>
      <c r="N21" s="183"/>
      <c r="O21" s="184"/>
      <c r="P21" s="185"/>
    </row>
    <row r="22" spans="1:16">
      <c r="A22" s="132">
        <v>4</v>
      </c>
      <c r="B22" s="133"/>
      <c r="C22" s="134"/>
      <c r="D22" s="135" t="s">
        <v>18</v>
      </c>
      <c r="E22" s="136"/>
      <c r="F22" s="136"/>
      <c r="G22" s="137"/>
      <c r="H22" s="138"/>
      <c r="I22" s="186"/>
      <c r="J22" s="187"/>
      <c r="K22" s="188">
        <f>SUM(J23)</f>
        <v>84093.15</v>
      </c>
      <c r="L22" s="189"/>
      <c r="M22" s="190"/>
      <c r="N22" s="191"/>
      <c r="O22" s="192"/>
      <c r="P22" s="193"/>
    </row>
    <row r="23" spans="1:16" ht="22.5">
      <c r="A23" s="139" t="s">
        <v>89</v>
      </c>
      <c r="B23" s="140" t="s">
        <v>90</v>
      </c>
      <c r="C23" s="140" t="s">
        <v>66</v>
      </c>
      <c r="D23" s="141" t="s">
        <v>91</v>
      </c>
      <c r="E23" s="140" t="s">
        <v>92</v>
      </c>
      <c r="F23" s="142">
        <v>1124.24</v>
      </c>
      <c r="G23" s="143">
        <v>59.18</v>
      </c>
      <c r="H23" s="144">
        <v>26.41</v>
      </c>
      <c r="I23" s="107">
        <f t="shared" ref="I23" si="2">TRUNC(G23*(1+(H23/100)),2)</f>
        <v>74.8</v>
      </c>
      <c r="J23" s="179">
        <f t="shared" ref="J23" si="3">TRUNC(F23*I23,2)</f>
        <v>84093.15</v>
      </c>
      <c r="K23" s="180"/>
      <c r="L23" s="181"/>
      <c r="M23" s="182"/>
      <c r="N23" s="183"/>
      <c r="O23" s="184"/>
      <c r="P23" s="185"/>
    </row>
    <row r="24" spans="1:16">
      <c r="A24" s="132">
        <v>5</v>
      </c>
      <c r="B24" s="133"/>
      <c r="C24" s="134"/>
      <c r="D24" s="135" t="s">
        <v>20</v>
      </c>
      <c r="E24" s="145"/>
      <c r="F24" s="145"/>
      <c r="G24" s="146"/>
      <c r="H24" s="147"/>
      <c r="I24" s="129"/>
      <c r="J24" s="194"/>
      <c r="K24" s="188">
        <f>SUM(J25)</f>
        <v>3675.18</v>
      </c>
      <c r="L24" s="189"/>
      <c r="M24" s="195"/>
      <c r="N24" s="191"/>
      <c r="O24" s="196"/>
      <c r="P24" s="197"/>
    </row>
    <row r="25" spans="1:16" ht="22.5">
      <c r="A25" s="139" t="s">
        <v>93</v>
      </c>
      <c r="B25" s="148" t="s">
        <v>94</v>
      </c>
      <c r="C25" s="149" t="s">
        <v>66</v>
      </c>
      <c r="D25" s="150" t="s">
        <v>95</v>
      </c>
      <c r="E25" s="151" t="s">
        <v>72</v>
      </c>
      <c r="F25" s="151">
        <v>1</v>
      </c>
      <c r="G25" s="152">
        <v>2907.35</v>
      </c>
      <c r="H25" s="144">
        <v>26.41</v>
      </c>
      <c r="I25" s="107">
        <f t="shared" ref="I25" si="4">TRUNC(G25*(1+(H25/100)),2)</f>
        <v>3675.18</v>
      </c>
      <c r="J25" s="179">
        <f t="shared" ref="J25" si="5">TRUNC(F25*I25,2)</f>
        <v>3675.18</v>
      </c>
      <c r="K25" s="180"/>
      <c r="L25" s="181"/>
      <c r="M25" s="182"/>
      <c r="N25" s="183"/>
      <c r="O25" s="184"/>
      <c r="P25" s="185"/>
    </row>
    <row r="26" spans="1:16">
      <c r="A26" s="132">
        <v>6</v>
      </c>
      <c r="B26" s="153"/>
      <c r="C26" s="154"/>
      <c r="D26" s="155" t="s">
        <v>22</v>
      </c>
      <c r="E26" s="154"/>
      <c r="F26" s="156"/>
      <c r="G26" s="157"/>
      <c r="H26" s="138"/>
      <c r="I26" s="186"/>
      <c r="J26" s="187"/>
      <c r="K26" s="188">
        <f>SUM(J27)</f>
        <v>288.67</v>
      </c>
      <c r="L26" s="189"/>
      <c r="M26" s="190"/>
      <c r="N26" s="191"/>
      <c r="O26" s="192"/>
      <c r="P26" s="193"/>
    </row>
    <row r="27" spans="1:16" ht="33.75">
      <c r="A27" s="139" t="s">
        <v>96</v>
      </c>
      <c r="B27" s="140" t="s">
        <v>97</v>
      </c>
      <c r="C27" s="140" t="s">
        <v>66</v>
      </c>
      <c r="D27" s="141" t="s">
        <v>98</v>
      </c>
      <c r="E27" s="140" t="s">
        <v>63</v>
      </c>
      <c r="F27" s="142">
        <v>4.5</v>
      </c>
      <c r="G27" s="143">
        <v>50.75</v>
      </c>
      <c r="H27" s="144">
        <v>26.41</v>
      </c>
      <c r="I27" s="107">
        <f t="shared" ref="I27" si="6">TRUNC(G27*(1+(H27/100)),2)</f>
        <v>64.150000000000006</v>
      </c>
      <c r="J27" s="179">
        <f t="shared" ref="J27" si="7">TRUNC(F27*I27,2)</f>
        <v>288.67</v>
      </c>
      <c r="K27" s="180"/>
      <c r="L27" s="181"/>
      <c r="M27" s="182"/>
      <c r="N27" s="183"/>
      <c r="O27" s="184"/>
      <c r="P27" s="185"/>
    </row>
    <row r="28" spans="1:16">
      <c r="A28" s="132" t="s">
        <v>23</v>
      </c>
      <c r="B28" s="153"/>
      <c r="C28" s="154"/>
      <c r="D28" s="155" t="s">
        <v>24</v>
      </c>
      <c r="E28" s="154"/>
      <c r="F28" s="156"/>
      <c r="G28" s="158"/>
      <c r="H28" s="138"/>
      <c r="I28" s="186"/>
      <c r="J28" s="187"/>
      <c r="K28" s="188">
        <f>SUM(J29)</f>
        <v>140078.48000000001</v>
      </c>
      <c r="L28" s="189"/>
      <c r="M28" s="190"/>
      <c r="N28" s="191"/>
      <c r="O28" s="192"/>
      <c r="P28" s="193"/>
    </row>
    <row r="29" spans="1:16">
      <c r="A29" s="139" t="s">
        <v>99</v>
      </c>
      <c r="B29" s="140" t="s">
        <v>100</v>
      </c>
      <c r="C29" s="140" t="s">
        <v>66</v>
      </c>
      <c r="D29" s="159" t="s">
        <v>101</v>
      </c>
      <c r="E29" s="140" t="s">
        <v>63</v>
      </c>
      <c r="F29" s="142">
        <v>140.4</v>
      </c>
      <c r="G29" s="143">
        <v>789.27</v>
      </c>
      <c r="H29" s="144">
        <v>26.41</v>
      </c>
      <c r="I29" s="107">
        <f t="shared" ref="I29" si="8">TRUNC(G29*(1+(H29/100)),2)</f>
        <v>997.71</v>
      </c>
      <c r="J29" s="179">
        <f t="shared" ref="J29" si="9">TRUNC(F29*I29,2)</f>
        <v>140078.48000000001</v>
      </c>
      <c r="K29" s="180"/>
      <c r="L29" s="181"/>
      <c r="M29" s="182"/>
      <c r="N29" s="183"/>
      <c r="O29" s="184"/>
      <c r="P29" s="185"/>
    </row>
    <row r="30" spans="1:16">
      <c r="A30" s="132">
        <v>8</v>
      </c>
      <c r="B30" s="133"/>
      <c r="C30" s="134"/>
      <c r="D30" s="135" t="s">
        <v>26</v>
      </c>
      <c r="E30" s="145"/>
      <c r="F30" s="145"/>
      <c r="G30" s="146"/>
      <c r="H30" s="147"/>
      <c r="I30" s="129"/>
      <c r="J30" s="194"/>
      <c r="K30" s="188">
        <f>SUM(J31)</f>
        <v>95178.57</v>
      </c>
      <c r="L30" s="189"/>
      <c r="M30" s="195"/>
      <c r="N30" s="191"/>
      <c r="O30" s="196"/>
      <c r="P30" s="197"/>
    </row>
    <row r="31" spans="1:16" ht="22.5">
      <c r="A31" s="139" t="s">
        <v>102</v>
      </c>
      <c r="B31" s="148" t="s">
        <v>103</v>
      </c>
      <c r="C31" s="149" t="s">
        <v>66</v>
      </c>
      <c r="D31" s="150" t="s">
        <v>104</v>
      </c>
      <c r="E31" s="151" t="s">
        <v>105</v>
      </c>
      <c r="F31" s="151">
        <v>3</v>
      </c>
      <c r="G31" s="152">
        <v>27141.919999999998</v>
      </c>
      <c r="H31" s="144">
        <v>16.89</v>
      </c>
      <c r="I31" s="107">
        <f t="shared" ref="I31" si="10">TRUNC(G31*(1+(H31/100)),2)</f>
        <v>31726.19</v>
      </c>
      <c r="J31" s="179">
        <f t="shared" ref="J31" si="11">TRUNC(F31*I31,2)</f>
        <v>95178.57</v>
      </c>
      <c r="K31" s="180"/>
      <c r="L31" s="181"/>
      <c r="M31" s="182"/>
      <c r="N31" s="183"/>
      <c r="O31" s="184"/>
      <c r="P31" s="185"/>
    </row>
    <row r="32" spans="1:16">
      <c r="A32" s="132">
        <v>9</v>
      </c>
      <c r="B32" s="133"/>
      <c r="C32" s="134"/>
      <c r="D32" s="135" t="s">
        <v>28</v>
      </c>
      <c r="E32" s="145"/>
      <c r="F32" s="145"/>
      <c r="G32" s="146"/>
      <c r="H32" s="147"/>
      <c r="I32" s="129"/>
      <c r="J32" s="194"/>
      <c r="K32" s="188">
        <f>SUM(J33:J34)</f>
        <v>781.6099999999999</v>
      </c>
      <c r="L32" s="189"/>
      <c r="M32" s="195"/>
      <c r="N32" s="191"/>
      <c r="O32" s="196"/>
      <c r="P32" s="197"/>
    </row>
    <row r="33" spans="1:16" ht="101.25">
      <c r="A33" s="139" t="s">
        <v>93</v>
      </c>
      <c r="B33" s="160" t="s">
        <v>106</v>
      </c>
      <c r="C33" s="149" t="s">
        <v>107</v>
      </c>
      <c r="D33" s="150" t="s">
        <v>108</v>
      </c>
      <c r="E33" s="151" t="s">
        <v>72</v>
      </c>
      <c r="F33" s="151">
        <v>1</v>
      </c>
      <c r="G33" s="152">
        <v>289.81</v>
      </c>
      <c r="H33" s="144">
        <v>26.41</v>
      </c>
      <c r="I33" s="107">
        <f t="shared" ref="I33:I34" si="12">TRUNC(G33*(1+(H33/100)),2)</f>
        <v>366.34</v>
      </c>
      <c r="J33" s="179">
        <f t="shared" ref="J33:J34" si="13">TRUNC(F33*I33,2)</f>
        <v>366.34</v>
      </c>
      <c r="K33" s="180"/>
      <c r="L33" s="181"/>
      <c r="M33" s="182"/>
      <c r="N33" s="183"/>
      <c r="O33" s="184"/>
      <c r="P33" s="185"/>
    </row>
    <row r="34" spans="1:16">
      <c r="A34" s="102" t="s">
        <v>109</v>
      </c>
      <c r="B34" s="131" t="s">
        <v>69</v>
      </c>
      <c r="C34" s="104" t="s">
        <v>70</v>
      </c>
      <c r="D34" s="105" t="s">
        <v>110</v>
      </c>
      <c r="E34" s="106" t="s">
        <v>63</v>
      </c>
      <c r="F34" s="106">
        <v>36.75</v>
      </c>
      <c r="G34" s="107">
        <v>8.9395900500000014</v>
      </c>
      <c r="H34" s="108">
        <v>26.41</v>
      </c>
      <c r="I34" s="107">
        <f t="shared" si="12"/>
        <v>11.3</v>
      </c>
      <c r="J34" s="179">
        <f t="shared" si="13"/>
        <v>415.27</v>
      </c>
      <c r="K34" s="180"/>
      <c r="L34" s="181"/>
      <c r="M34" s="182"/>
      <c r="N34" s="183"/>
      <c r="O34" s="184"/>
      <c r="P34" s="185"/>
    </row>
    <row r="35" spans="1:16">
      <c r="A35" s="161"/>
      <c r="B35" s="162"/>
      <c r="C35" s="163"/>
      <c r="D35" s="164"/>
      <c r="E35" s="165"/>
      <c r="F35" s="166"/>
      <c r="G35" s="167"/>
      <c r="H35" s="168"/>
      <c r="I35" s="198"/>
      <c r="J35" s="199"/>
      <c r="K35" s="200"/>
      <c r="L35" s="201"/>
      <c r="M35" s="202"/>
      <c r="N35" s="203"/>
      <c r="O35" s="204"/>
      <c r="P35" s="205"/>
    </row>
    <row r="36" spans="1:16" ht="13.5" customHeight="1">
      <c r="A36" s="302" t="s">
        <v>111</v>
      </c>
      <c r="B36" s="303"/>
      <c r="C36" s="303"/>
      <c r="D36" s="303"/>
      <c r="E36" s="303"/>
      <c r="F36" s="303"/>
      <c r="G36" s="303"/>
      <c r="H36" s="303"/>
      <c r="I36" s="303"/>
      <c r="J36" s="206"/>
      <c r="K36" s="207">
        <f>SUM(K12:K35)</f>
        <v>353976.32999999996</v>
      </c>
      <c r="L36" s="304" t="s">
        <v>112</v>
      </c>
      <c r="M36" s="305"/>
      <c r="N36" s="305"/>
      <c r="O36" s="305"/>
      <c r="P36" s="208">
        <f>SUM(P12:P35)</f>
        <v>0</v>
      </c>
    </row>
    <row r="37" spans="1:16" ht="32.25" customHeight="1">
      <c r="A37" s="306" t="s">
        <v>30</v>
      </c>
      <c r="B37" s="306"/>
      <c r="C37" s="306"/>
      <c r="D37" s="306"/>
      <c r="E37" s="306"/>
      <c r="F37" s="306"/>
      <c r="G37" s="340" t="s">
        <v>31</v>
      </c>
      <c r="H37" s="341"/>
      <c r="I37" s="341"/>
      <c r="J37" s="341"/>
      <c r="K37" s="341"/>
      <c r="L37" s="341"/>
      <c r="M37" s="341"/>
      <c r="N37" s="341"/>
      <c r="O37" s="341"/>
      <c r="P37" s="342"/>
    </row>
    <row r="38" spans="1:16" ht="36" customHeight="1">
      <c r="A38" s="307" t="s">
        <v>32</v>
      </c>
      <c r="B38" s="308"/>
      <c r="C38" s="308"/>
      <c r="D38" s="309"/>
      <c r="E38" s="288" t="s">
        <v>113</v>
      </c>
      <c r="F38" s="310"/>
      <c r="G38" s="343"/>
      <c r="H38" s="344"/>
      <c r="I38" s="344"/>
      <c r="J38" s="344"/>
      <c r="K38" s="344"/>
      <c r="L38" s="344"/>
      <c r="M38" s="344"/>
      <c r="N38" s="344"/>
      <c r="O38" s="344"/>
      <c r="P38" s="345"/>
    </row>
    <row r="39" spans="1:16">
      <c r="A39" s="319" t="s">
        <v>114</v>
      </c>
      <c r="B39" s="311" t="s">
        <v>115</v>
      </c>
      <c r="C39" s="311"/>
      <c r="D39" s="311"/>
      <c r="E39" s="311"/>
      <c r="F39" s="311"/>
      <c r="G39" s="312"/>
      <c r="H39" s="312"/>
      <c r="I39" s="312"/>
      <c r="J39" s="312"/>
      <c r="K39" s="312"/>
      <c r="L39" s="312"/>
      <c r="M39" s="312"/>
      <c r="N39" s="312"/>
      <c r="O39" s="209"/>
      <c r="P39" s="209"/>
    </row>
    <row r="40" spans="1:16">
      <c r="A40" s="320"/>
      <c r="B40" s="313" t="s">
        <v>116</v>
      </c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209"/>
      <c r="P40" s="209"/>
    </row>
    <row r="41" spans="1:16">
      <c r="A41" s="320"/>
      <c r="B41" s="314" t="s">
        <v>117</v>
      </c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</row>
    <row r="42" spans="1:16">
      <c r="A42" s="320"/>
      <c r="B42" s="312" t="s">
        <v>118</v>
      </c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209"/>
      <c r="P42" s="209"/>
    </row>
    <row r="43" spans="1:16" ht="24.75" customHeight="1">
      <c r="A43" s="320"/>
      <c r="B43" s="315" t="s">
        <v>119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</row>
    <row r="44" spans="1:16">
      <c r="A44" s="320"/>
      <c r="B44" s="316" t="s">
        <v>120</v>
      </c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209"/>
    </row>
    <row r="45" spans="1:16">
      <c r="A45" s="320"/>
      <c r="B45" s="314" t="s">
        <v>121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209"/>
      <c r="P45" s="209"/>
    </row>
    <row r="46" spans="1:16" ht="28.5" customHeight="1">
      <c r="A46" s="320"/>
      <c r="B46" s="275" t="s">
        <v>122</v>
      </c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</row>
    <row r="194" spans="15:15" ht="30" customHeight="1"/>
    <row r="195" spans="15:15" ht="35.25" customHeight="1"/>
    <row r="196" spans="15:15" ht="40.5" customHeight="1"/>
    <row r="199" spans="15:15" ht="12.75" customHeight="1"/>
    <row r="200" spans="15:15" ht="12.75" customHeight="1">
      <c r="O200" s="210"/>
    </row>
    <row r="201" spans="15:15" ht="24" customHeight="1"/>
    <row r="202" spans="15:15" ht="12.75" customHeight="1"/>
    <row r="203" spans="15:15" ht="12.75" customHeight="1"/>
    <row r="204" spans="15:15" ht="27" customHeight="1"/>
    <row r="358" ht="15" customHeight="1"/>
    <row r="359" ht="33.75" customHeight="1"/>
    <row r="360" ht="31.5" customHeight="1"/>
    <row r="361" ht="24.75" customHeight="1"/>
    <row r="366" ht="26.25" customHeight="1"/>
  </sheetData>
  <sheetProtection algorithmName="SHA-512" hashValue="8gBUfAAum4q+nQ1FZyjGn9Bba3MgRqTOD2c0XseOZCfroTO/e6/VgVwKWvRxTC4bHff9buw8/OkZLpjE0FW4QQ==" saltValue="iwBDyIw6yt8m9YGqvSgeCA==" spinCount="100000" sheet="1" objects="1" selectLockedCells="1"/>
  <mergeCells count="39">
    <mergeCell ref="N10:N11"/>
    <mergeCell ref="G37:P38"/>
    <mergeCell ref="B42:N42"/>
    <mergeCell ref="B43:P43"/>
    <mergeCell ref="B44:O44"/>
    <mergeCell ref="B45:N45"/>
    <mergeCell ref="B46:P46"/>
    <mergeCell ref="A38:D38"/>
    <mergeCell ref="E38:F38"/>
    <mergeCell ref="B39:N39"/>
    <mergeCell ref="B40:N40"/>
    <mergeCell ref="B41:P41"/>
    <mergeCell ref="A39:A46"/>
    <mergeCell ref="J10:K10"/>
    <mergeCell ref="O10:P10"/>
    <mergeCell ref="A36:I36"/>
    <mergeCell ref="L36:O36"/>
    <mergeCell ref="A37:F37"/>
    <mergeCell ref="A9:A11"/>
    <mergeCell ref="B9:B11"/>
    <mergeCell ref="C9:C11"/>
    <mergeCell ref="D9:D11"/>
    <mergeCell ref="E9:E11"/>
    <mergeCell ref="F9:F11"/>
    <mergeCell ref="G9:G11"/>
    <mergeCell ref="H9:H11"/>
    <mergeCell ref="I10:I11"/>
    <mergeCell ref="L9:L11"/>
    <mergeCell ref="M9:M11"/>
    <mergeCell ref="A7:O7"/>
    <mergeCell ref="E8:K8"/>
    <mergeCell ref="L8:P8"/>
    <mergeCell ref="I9:K9"/>
    <mergeCell ref="N9:P9"/>
    <mergeCell ref="A1:P1"/>
    <mergeCell ref="A2:P2"/>
    <mergeCell ref="A3:L3"/>
    <mergeCell ref="A5:P5"/>
    <mergeCell ref="A6:P6"/>
  </mergeCells>
  <printOptions horizontalCentered="1"/>
  <pageMargins left="0" right="0" top="0.78740157480314998" bottom="0.82677165354330695" header="0.47244094488188998" footer="0.196850393700787"/>
  <pageSetup paperSize="9" scale="75" fitToHeight="16" orientation="landscape" r:id="rId1"/>
  <headerFooter>
    <oddHeader>&amp;R&amp;"Verdana,Normal"&amp;8Fls.:______
Processo n.º 23069.183923/2022-12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4"/>
  <sheetViews>
    <sheetView workbookViewId="0">
      <selection activeCell="F21" sqref="F21"/>
    </sheetView>
  </sheetViews>
  <sheetFormatPr defaultColWidth="9" defaultRowHeight="15"/>
  <cols>
    <col min="1" max="1" width="6" customWidth="1"/>
    <col min="2" max="2" width="31.140625" customWidth="1"/>
    <col min="3" max="3" width="13" customWidth="1"/>
    <col min="4" max="4" width="13.140625" customWidth="1"/>
    <col min="5" max="5" width="10.140625" customWidth="1"/>
    <col min="6" max="6" width="11.42578125" customWidth="1"/>
    <col min="7" max="10" width="12.7109375" customWidth="1"/>
    <col min="11" max="11" width="12.42578125" customWidth="1"/>
    <col min="12" max="12" width="12.7109375" customWidth="1"/>
    <col min="13" max="13" width="13.140625" customWidth="1"/>
    <col min="14" max="14" width="12.28515625" customWidth="1"/>
  </cols>
  <sheetData>
    <row r="1" spans="1:17" ht="15.7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44"/>
      <c r="O1" s="44"/>
      <c r="P1" s="44"/>
    </row>
    <row r="2" spans="1:17" ht="15.75">
      <c r="A2" s="262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44"/>
      <c r="O2" s="44"/>
      <c r="P2" s="44"/>
    </row>
    <row r="3" spans="1:17" ht="15.75">
      <c r="A3" s="263" t="s">
        <v>123</v>
      </c>
      <c r="B3" s="263"/>
      <c r="C3" s="263"/>
      <c r="D3" s="263"/>
      <c r="E3" s="263"/>
      <c r="F3" s="263"/>
      <c r="G3" s="263"/>
      <c r="H3" s="263"/>
      <c r="I3" s="263"/>
      <c r="J3" s="45" t="str">
        <f>Orçamento!$M$3</f>
        <v>24/2023</v>
      </c>
      <c r="K3" s="45"/>
      <c r="L3" s="45"/>
      <c r="M3" s="45"/>
      <c r="N3" s="46"/>
      <c r="O3" s="46"/>
      <c r="P3" s="46"/>
    </row>
    <row r="4" spans="1:17">
      <c r="A4" s="346" t="s">
        <v>124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47"/>
      <c r="O4" s="48"/>
      <c r="P4" s="49"/>
    </row>
    <row r="5" spans="1:17" ht="15" customHeight="1">
      <c r="A5" s="265" t="str">
        <f>Orçamento!$A$6</f>
        <v>OBRA: Fornecimento, montagem e instalação de 01 (um) equipamento de transporte vertical no Instituto de Humanidades e Saúde da UFF.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50"/>
      <c r="O5" s="50"/>
      <c r="P5" s="50"/>
    </row>
    <row r="6" spans="1:17" ht="15" customHeight="1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51"/>
      <c r="O6" s="51"/>
      <c r="P6" s="51"/>
      <c r="Q6" s="51"/>
    </row>
    <row r="7" spans="1:17" ht="29.25" customHeight="1">
      <c r="A7" s="266" t="str">
        <f>Orçamento!$A$7</f>
        <v>Local: Av. Jane Maria Martins Figueira, 1401, Jardim Mariléa, Rio das Ostras, RJ.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52"/>
      <c r="O7" s="52"/>
    </row>
    <row r="8" spans="1:17">
      <c r="A8" s="366" t="s">
        <v>6</v>
      </c>
      <c r="B8" s="372" t="s">
        <v>125</v>
      </c>
      <c r="C8" s="372" t="s">
        <v>126</v>
      </c>
      <c r="D8" s="372" t="s">
        <v>8</v>
      </c>
      <c r="E8" s="347" t="s">
        <v>127</v>
      </c>
      <c r="F8" s="347"/>
      <c r="G8" s="347"/>
      <c r="H8" s="347"/>
      <c r="I8" s="348"/>
      <c r="J8" s="348"/>
      <c r="K8" s="348"/>
      <c r="L8" s="348"/>
      <c r="M8" s="390" t="s">
        <v>128</v>
      </c>
      <c r="N8" s="53"/>
    </row>
    <row r="9" spans="1:17">
      <c r="A9" s="367"/>
      <c r="B9" s="373"/>
      <c r="C9" s="373"/>
      <c r="D9" s="373"/>
      <c r="E9" s="2" t="s">
        <v>129</v>
      </c>
      <c r="F9" s="2" t="s">
        <v>130</v>
      </c>
      <c r="G9" s="2" t="s">
        <v>131</v>
      </c>
      <c r="H9" s="2" t="s">
        <v>132</v>
      </c>
      <c r="I9" s="54" t="s">
        <v>133</v>
      </c>
      <c r="J9" s="54" t="s">
        <v>134</v>
      </c>
      <c r="K9" s="54" t="s">
        <v>135</v>
      </c>
      <c r="L9" s="54" t="s">
        <v>136</v>
      </c>
      <c r="M9" s="391"/>
      <c r="N9" s="53"/>
    </row>
    <row r="10" spans="1:17" ht="9.9499999999999993" customHeight="1">
      <c r="A10" s="368" t="s">
        <v>137</v>
      </c>
      <c r="B10" s="374" t="str">
        <f>Resumo!$B$10</f>
        <v>PROJETO</v>
      </c>
      <c r="C10" s="382">
        <f>Resumo!D10</f>
        <v>5388.66</v>
      </c>
      <c r="D10" s="388">
        <f>C10/C$29</f>
        <v>1.5223221281490772E-2</v>
      </c>
      <c r="E10" s="3">
        <v>1</v>
      </c>
      <c r="F10" s="4"/>
      <c r="G10" s="4"/>
      <c r="H10" s="4"/>
      <c r="I10" s="55"/>
      <c r="J10" s="55"/>
      <c r="K10" s="55"/>
      <c r="L10" s="55"/>
      <c r="M10" s="56">
        <f>SUM(E10:L10)</f>
        <v>1</v>
      </c>
      <c r="N10" s="53"/>
    </row>
    <row r="11" spans="1:17" ht="15" customHeight="1">
      <c r="A11" s="369"/>
      <c r="B11" s="375"/>
      <c r="C11" s="383"/>
      <c r="D11" s="389"/>
      <c r="E11" s="5">
        <f>$C10*E10</f>
        <v>5388.66</v>
      </c>
      <c r="F11" s="6"/>
      <c r="G11" s="6"/>
      <c r="H11" s="6"/>
      <c r="I11" s="57"/>
      <c r="J11" s="57"/>
      <c r="K11" s="57"/>
      <c r="L11" s="6"/>
      <c r="M11" s="58">
        <f>SUM(E11:L11)</f>
        <v>5388.66</v>
      </c>
      <c r="N11" s="43"/>
    </row>
    <row r="12" spans="1:17" ht="9.9499999999999993" customHeight="1">
      <c r="A12" s="370" t="s">
        <v>138</v>
      </c>
      <c r="B12" s="376" t="str">
        <f>Resumo!$B$12</f>
        <v>GERENCIAMENTO DE OBRA</v>
      </c>
      <c r="C12" s="384">
        <f>Resumo!$D$12</f>
        <v>22387.48</v>
      </c>
      <c r="D12" s="388">
        <f>C12/C$29</f>
        <v>6.3245697812619281E-2</v>
      </c>
      <c r="E12" s="5"/>
      <c r="F12" s="7">
        <v>0.14097799999999999</v>
      </c>
      <c r="G12" s="7">
        <v>0.19808600000000001</v>
      </c>
      <c r="H12" s="7">
        <v>0.20946899999999999</v>
      </c>
      <c r="I12" s="7">
        <v>0.26855499999999999</v>
      </c>
      <c r="J12" s="7">
        <v>3.29E-3</v>
      </c>
      <c r="K12" s="7">
        <v>0.177256</v>
      </c>
      <c r="L12" s="7">
        <v>2.366E-3</v>
      </c>
      <c r="M12" s="56">
        <f>SUM(E12:L12)</f>
        <v>1</v>
      </c>
      <c r="N12" s="43"/>
    </row>
    <row r="13" spans="1:17" ht="15" customHeight="1">
      <c r="A13" s="369"/>
      <c r="B13" s="375"/>
      <c r="C13" s="383"/>
      <c r="D13" s="389"/>
      <c r="E13" s="5"/>
      <c r="F13" s="5">
        <f>$C12*F12</f>
        <v>3156.1421554399999</v>
      </c>
      <c r="G13" s="5">
        <f t="shared" ref="G13:L13" si="0">$C12*G12</f>
        <v>4434.6463632800005</v>
      </c>
      <c r="H13" s="5">
        <f t="shared" si="0"/>
        <v>4689.4830481199997</v>
      </c>
      <c r="I13" s="5">
        <f t="shared" si="0"/>
        <v>6012.2696913999998</v>
      </c>
      <c r="J13" s="5">
        <f t="shared" si="0"/>
        <v>73.654809200000003</v>
      </c>
      <c r="K13" s="5">
        <f t="shared" si="0"/>
        <v>3968.3151548799997</v>
      </c>
      <c r="L13" s="5">
        <f t="shared" si="0"/>
        <v>52.968777680000002</v>
      </c>
      <c r="M13" s="58">
        <f>SUM(E13:L13)</f>
        <v>22387.480000000003</v>
      </c>
      <c r="N13" s="43"/>
    </row>
    <row r="14" spans="1:17" ht="9.9499999999999993" customHeight="1">
      <c r="A14" s="370" t="s">
        <v>139</v>
      </c>
      <c r="B14" s="377" t="str">
        <f>Resumo!$B$14</f>
        <v>SERVIÇOS PRELIMINARES</v>
      </c>
      <c r="C14" s="384">
        <f>Resumo!D14</f>
        <v>2104.5300000000002</v>
      </c>
      <c r="D14" s="388">
        <f>C14/C$29</f>
        <v>5.9453975354792805E-3</v>
      </c>
      <c r="E14" s="8"/>
      <c r="F14" s="9">
        <v>1</v>
      </c>
      <c r="G14" s="8"/>
      <c r="H14" s="8"/>
      <c r="I14" s="8"/>
      <c r="J14" s="8"/>
      <c r="K14" s="8"/>
      <c r="L14" s="8"/>
      <c r="M14" s="59">
        <f t="shared" ref="M14:M27" si="1">SUM(E14:L14)</f>
        <v>1</v>
      </c>
      <c r="N14" s="43"/>
    </row>
    <row r="15" spans="1:17">
      <c r="A15" s="369"/>
      <c r="B15" s="378"/>
      <c r="C15" s="383"/>
      <c r="D15" s="389"/>
      <c r="E15" s="10"/>
      <c r="F15" s="5">
        <f>$C14*F14</f>
        <v>2104.5300000000002</v>
      </c>
      <c r="G15" s="11"/>
      <c r="H15" s="11"/>
      <c r="I15" s="11"/>
      <c r="J15" s="11"/>
      <c r="K15" s="11"/>
      <c r="L15" s="11"/>
      <c r="M15" s="60">
        <f t="shared" si="1"/>
        <v>2104.5300000000002</v>
      </c>
      <c r="N15" s="43"/>
    </row>
    <row r="16" spans="1:17" ht="9.9499999999999993" customHeight="1">
      <c r="A16" s="370" t="s">
        <v>140</v>
      </c>
      <c r="B16" s="377" t="str">
        <f>Resumo!$B$16</f>
        <v>SUPERESTRUTURA</v>
      </c>
      <c r="C16" s="384">
        <f>Resumo!$D$16</f>
        <v>84093.15</v>
      </c>
      <c r="D16" s="388">
        <f>C16/C$29</f>
        <v>0.23756715597339517</v>
      </c>
      <c r="E16" s="10"/>
      <c r="F16" s="7">
        <v>0.5</v>
      </c>
      <c r="G16" s="7">
        <v>0.5</v>
      </c>
      <c r="H16" s="11"/>
      <c r="I16" s="61"/>
      <c r="J16" s="61"/>
      <c r="K16" s="61"/>
      <c r="L16" s="61"/>
      <c r="M16" s="56">
        <f t="shared" si="1"/>
        <v>1</v>
      </c>
      <c r="N16" s="43"/>
    </row>
    <row r="17" spans="1:14">
      <c r="A17" s="369"/>
      <c r="B17" s="378"/>
      <c r="C17" s="383"/>
      <c r="D17" s="389"/>
      <c r="E17" s="10"/>
      <c r="F17" s="5">
        <f>$C16*F16</f>
        <v>42046.574999999997</v>
      </c>
      <c r="G17" s="5">
        <f>$C16*G16</f>
        <v>42046.574999999997</v>
      </c>
      <c r="H17" s="11"/>
      <c r="I17" s="61"/>
      <c r="J17" s="61"/>
      <c r="K17" s="61"/>
      <c r="L17" s="61"/>
      <c r="M17" s="58">
        <f t="shared" si="1"/>
        <v>84093.15</v>
      </c>
      <c r="N17" s="43"/>
    </row>
    <row r="18" spans="1:14" ht="9.9499999999999993" customHeight="1">
      <c r="A18" s="370" t="s">
        <v>141</v>
      </c>
      <c r="B18" s="379" t="str">
        <f>Resumo!$B$18</f>
        <v>INSTALAÇÕES ELÉTRICAS</v>
      </c>
      <c r="C18" s="384">
        <f>Resumo!D18</f>
        <v>3675.18</v>
      </c>
      <c r="D18" s="388">
        <f>C18/C$29</f>
        <v>1.0382558630403339E-2</v>
      </c>
      <c r="E18" s="8"/>
      <c r="F18" s="12">
        <v>0.2</v>
      </c>
      <c r="G18" s="9">
        <v>0.2</v>
      </c>
      <c r="H18" s="12">
        <v>0.2</v>
      </c>
      <c r="I18" s="62">
        <v>0.2</v>
      </c>
      <c r="J18" s="62">
        <v>0.2</v>
      </c>
      <c r="K18" s="63"/>
      <c r="L18" s="63"/>
      <c r="M18" s="64">
        <f t="shared" si="1"/>
        <v>1</v>
      </c>
      <c r="N18" s="43"/>
    </row>
    <row r="19" spans="1:14">
      <c r="A19" s="371"/>
      <c r="B19" s="381"/>
      <c r="C19" s="385"/>
      <c r="D19" s="399"/>
      <c r="E19" s="10"/>
      <c r="F19" s="5">
        <f>$C18*F18</f>
        <v>735.03600000000006</v>
      </c>
      <c r="G19" s="5">
        <f>$C18*G18</f>
        <v>735.03600000000006</v>
      </c>
      <c r="H19" s="5">
        <f>$C18*H18</f>
        <v>735.03600000000006</v>
      </c>
      <c r="I19" s="5">
        <f>$C18*I18</f>
        <v>735.03600000000006</v>
      </c>
      <c r="J19" s="5">
        <f>$C18*J18</f>
        <v>735.03600000000006</v>
      </c>
      <c r="K19" s="61"/>
      <c r="L19" s="61"/>
      <c r="M19" s="60">
        <f t="shared" si="1"/>
        <v>3675.1800000000003</v>
      </c>
      <c r="N19" s="43"/>
    </row>
    <row r="20" spans="1:14" ht="9.9499999999999993" customHeight="1">
      <c r="A20" s="400" t="s">
        <v>142</v>
      </c>
      <c r="B20" s="401" t="str">
        <f>Resumo!$B$20</f>
        <v>PINTURA</v>
      </c>
      <c r="C20" s="402">
        <f>Resumo!$D$20</f>
        <v>288.67</v>
      </c>
      <c r="D20" s="403">
        <f>C20/C$29</f>
        <v>8.1550650575986272E-4</v>
      </c>
      <c r="E20" s="10"/>
      <c r="F20" s="5"/>
      <c r="G20" s="13">
        <v>0.25</v>
      </c>
      <c r="H20" s="13">
        <v>0.25</v>
      </c>
      <c r="I20" s="13">
        <v>0.25</v>
      </c>
      <c r="J20" s="65">
        <v>0.25</v>
      </c>
      <c r="K20" s="61"/>
      <c r="L20" s="61"/>
      <c r="M20" s="56">
        <f t="shared" si="1"/>
        <v>1</v>
      </c>
      <c r="N20" s="43"/>
    </row>
    <row r="21" spans="1:14">
      <c r="A21" s="404"/>
      <c r="B21" s="405"/>
      <c r="C21" s="406"/>
      <c r="D21" s="407"/>
      <c r="E21" s="10"/>
      <c r="F21" s="5"/>
      <c r="G21" s="5">
        <f t="shared" ref="G21:J21" si="2">$C20*G20</f>
        <v>72.167500000000004</v>
      </c>
      <c r="H21" s="5">
        <f t="shared" si="2"/>
        <v>72.167500000000004</v>
      </c>
      <c r="I21" s="5">
        <f t="shared" si="2"/>
        <v>72.167500000000004</v>
      </c>
      <c r="J21" s="5">
        <f t="shared" si="2"/>
        <v>72.167500000000004</v>
      </c>
      <c r="K21" s="61"/>
      <c r="L21" s="61"/>
      <c r="M21" s="58">
        <f t="shared" si="1"/>
        <v>288.67</v>
      </c>
      <c r="N21" s="43"/>
    </row>
    <row r="22" spans="1:14" ht="9.9499999999999993" customHeight="1">
      <c r="A22" s="371" t="s">
        <v>143</v>
      </c>
      <c r="B22" s="381" t="str">
        <f>Resumo!$B$22</f>
        <v>VIDROS</v>
      </c>
      <c r="C22" s="385">
        <f>Resumo!$D$22</f>
        <v>140078.48000000001</v>
      </c>
      <c r="D22" s="388">
        <f>C22/C$29</f>
        <v>0.39572838104739949</v>
      </c>
      <c r="E22" s="10"/>
      <c r="F22" s="5"/>
      <c r="G22" s="5"/>
      <c r="H22" s="13">
        <v>0.5</v>
      </c>
      <c r="I22" s="13">
        <v>0.5</v>
      </c>
      <c r="J22" s="61"/>
      <c r="K22" s="61"/>
      <c r="L22" s="61"/>
      <c r="M22" s="56">
        <f t="shared" si="1"/>
        <v>1</v>
      </c>
      <c r="N22" s="43"/>
    </row>
    <row r="23" spans="1:14">
      <c r="A23" s="369"/>
      <c r="B23" s="380"/>
      <c r="C23" s="383"/>
      <c r="D23" s="389"/>
      <c r="E23" s="10"/>
      <c r="F23" s="5"/>
      <c r="G23" s="5"/>
      <c r="H23" s="5">
        <f t="shared" ref="H23" si="3">$C22*H22</f>
        <v>70039.240000000005</v>
      </c>
      <c r="I23" s="5">
        <f t="shared" ref="I23" si="4">$C22*I22</f>
        <v>70039.240000000005</v>
      </c>
      <c r="J23" s="61"/>
      <c r="K23" s="61"/>
      <c r="L23" s="61"/>
      <c r="M23" s="58">
        <f t="shared" si="1"/>
        <v>140078.48000000001</v>
      </c>
      <c r="N23" s="43"/>
    </row>
    <row r="24" spans="1:14" ht="9.9499999999999993" customHeight="1">
      <c r="A24" s="370" t="s">
        <v>144</v>
      </c>
      <c r="B24" s="379" t="str">
        <f>Resumo!$B$24</f>
        <v>EQUIPAMENTOS</v>
      </c>
      <c r="C24" s="386">
        <f>Resumo!D24</f>
        <v>95178.57</v>
      </c>
      <c r="D24" s="388">
        <f>C24/C$29</f>
        <v>0.2688839957180188</v>
      </c>
      <c r="E24" s="14"/>
      <c r="F24" s="15"/>
      <c r="G24" s="7">
        <v>0.2</v>
      </c>
      <c r="H24" s="16"/>
      <c r="I24" s="7">
        <v>0.2</v>
      </c>
      <c r="J24" s="66"/>
      <c r="K24" s="67">
        <v>0.6</v>
      </c>
      <c r="L24" s="66"/>
      <c r="M24" s="59">
        <f t="shared" si="1"/>
        <v>1</v>
      </c>
      <c r="N24" s="43"/>
    </row>
    <row r="25" spans="1:14">
      <c r="A25" s="369"/>
      <c r="B25" s="380"/>
      <c r="C25" s="387"/>
      <c r="D25" s="389"/>
      <c r="E25" s="10"/>
      <c r="F25" s="10"/>
      <c r="G25" s="5">
        <f>$C24*G24</f>
        <v>19035.714000000004</v>
      </c>
      <c r="H25" s="11"/>
      <c r="I25" s="5">
        <f>$C24*I24</f>
        <v>19035.714000000004</v>
      </c>
      <c r="J25" s="61"/>
      <c r="K25" s="5">
        <f>$C24*K24</f>
        <v>57107.142</v>
      </c>
      <c r="L25" s="61"/>
      <c r="M25" s="60">
        <f t="shared" si="1"/>
        <v>95178.57</v>
      </c>
      <c r="N25" s="43"/>
    </row>
    <row r="26" spans="1:14" ht="9.9499999999999993" customHeight="1">
      <c r="A26" s="370" t="s">
        <v>145</v>
      </c>
      <c r="B26" s="379" t="str">
        <f>Resumo!$B$26</f>
        <v>SERVIÇOS COMPLEMENTARES</v>
      </c>
      <c r="C26" s="386">
        <f>Resumo!D26</f>
        <v>781.6099999999999</v>
      </c>
      <c r="D26" s="388">
        <f>C26/C$29</f>
        <v>2.2080854954341154E-3</v>
      </c>
      <c r="E26" s="17"/>
      <c r="F26" s="15"/>
      <c r="G26" s="15"/>
      <c r="H26" s="15"/>
      <c r="I26" s="15"/>
      <c r="J26" s="68"/>
      <c r="K26" s="68"/>
      <c r="L26" s="67">
        <v>1</v>
      </c>
      <c r="M26" s="59">
        <f t="shared" si="1"/>
        <v>1</v>
      </c>
      <c r="N26" s="43"/>
    </row>
    <row r="27" spans="1:14">
      <c r="A27" s="369"/>
      <c r="B27" s="380"/>
      <c r="C27" s="387"/>
      <c r="D27" s="389"/>
      <c r="E27" s="10"/>
      <c r="F27" s="11"/>
      <c r="G27" s="11"/>
      <c r="H27" s="11"/>
      <c r="I27" s="11"/>
      <c r="J27" s="61"/>
      <c r="K27" s="61"/>
      <c r="L27" s="5">
        <f>$C26*L26</f>
        <v>781.6099999999999</v>
      </c>
      <c r="M27" s="60">
        <f t="shared" si="1"/>
        <v>781.6099999999999</v>
      </c>
      <c r="N27" s="43"/>
    </row>
    <row r="28" spans="1:14" ht="6.95" customHeight="1">
      <c r="A28" s="18"/>
      <c r="B28" s="19"/>
      <c r="C28" s="20"/>
      <c r="D28" s="21"/>
      <c r="E28" s="22"/>
      <c r="F28" s="22"/>
      <c r="G28" s="22"/>
      <c r="H28" s="22"/>
      <c r="I28" s="69"/>
      <c r="J28" s="69"/>
      <c r="K28" s="69"/>
      <c r="L28" s="69"/>
      <c r="M28" s="70"/>
      <c r="N28" s="53"/>
    </row>
    <row r="29" spans="1:14">
      <c r="A29" s="349" t="s">
        <v>146</v>
      </c>
      <c r="B29" s="350"/>
      <c r="C29" s="23">
        <f>SUM(C10:C27)</f>
        <v>353976.32999999996</v>
      </c>
      <c r="D29" s="24">
        <f>SUM(D10:D27)</f>
        <v>1</v>
      </c>
      <c r="E29" s="25"/>
      <c r="F29" s="26"/>
      <c r="G29" s="26"/>
      <c r="H29" s="26"/>
      <c r="I29" s="71"/>
      <c r="J29" s="71"/>
      <c r="K29" s="71"/>
      <c r="L29" s="71"/>
      <c r="M29" s="72">
        <f>M27+M25+M19+M15+M11+M13+M17+M21+M23</f>
        <v>353976.33000000007</v>
      </c>
      <c r="N29" s="43"/>
    </row>
    <row r="30" spans="1:14">
      <c r="A30" s="351" t="s">
        <v>147</v>
      </c>
      <c r="B30" s="352"/>
      <c r="C30" s="27">
        <f>C29-C12</f>
        <v>331588.84999999998</v>
      </c>
      <c r="D30" s="28">
        <f>D29-D12</f>
        <v>0.93675430218738076</v>
      </c>
      <c r="E30" s="29"/>
      <c r="F30" s="29"/>
      <c r="G30" s="29"/>
      <c r="H30" s="29"/>
      <c r="I30" s="73"/>
      <c r="J30" s="73"/>
      <c r="K30" s="73"/>
      <c r="L30" s="73"/>
      <c r="M30" s="53"/>
      <c r="N30" s="43"/>
    </row>
    <row r="31" spans="1:14">
      <c r="A31" s="353" t="s">
        <v>148</v>
      </c>
      <c r="B31" s="354"/>
      <c r="C31" s="354"/>
      <c r="D31" s="355"/>
      <c r="E31" s="30">
        <f>E11+E15+E17+E19+E21+E23+E25+E27</f>
        <v>5388.66</v>
      </c>
      <c r="F31" s="30">
        <f t="shared" ref="F31:L31" si="5">F11+F15+F17+F19+F21+F23+F25+F27</f>
        <v>44886.140999999996</v>
      </c>
      <c r="G31" s="30">
        <f t="shared" si="5"/>
        <v>61889.492500000008</v>
      </c>
      <c r="H31" s="30">
        <f t="shared" si="5"/>
        <v>70846.443500000008</v>
      </c>
      <c r="I31" s="30">
        <f t="shared" si="5"/>
        <v>89882.157500000016</v>
      </c>
      <c r="J31" s="30">
        <f t="shared" si="5"/>
        <v>807.20350000000008</v>
      </c>
      <c r="K31" s="30">
        <f t="shared" si="5"/>
        <v>57107.142</v>
      </c>
      <c r="L31" s="30">
        <f t="shared" si="5"/>
        <v>781.6099999999999</v>
      </c>
      <c r="M31" s="53"/>
      <c r="N31" s="43"/>
    </row>
    <row r="32" spans="1:14">
      <c r="A32" s="353" t="s">
        <v>149</v>
      </c>
      <c r="B32" s="354"/>
      <c r="C32" s="354"/>
      <c r="D32" s="355"/>
      <c r="E32" s="31">
        <f>E31/$C$30</f>
        <v>1.6251028947445005E-2</v>
      </c>
      <c r="F32" s="31">
        <f>F31/$C$30</f>
        <v>0.13536685868659334</v>
      </c>
      <c r="G32" s="31">
        <f t="shared" ref="G32:L32" si="6">G31/$C$30</f>
        <v>0.18664527622083799</v>
      </c>
      <c r="H32" s="31">
        <f t="shared" si="6"/>
        <v>0.21365749632413761</v>
      </c>
      <c r="I32" s="31">
        <f t="shared" si="6"/>
        <v>0.27106507803262991</v>
      </c>
      <c r="J32" s="31">
        <f t="shared" si="6"/>
        <v>2.4343505518958195E-3</v>
      </c>
      <c r="K32" s="31">
        <f t="shared" si="6"/>
        <v>0.17222274512547694</v>
      </c>
      <c r="L32" s="31">
        <f t="shared" si="6"/>
        <v>2.3571661109835266E-3</v>
      </c>
      <c r="M32" s="53"/>
      <c r="N32" s="43"/>
    </row>
    <row r="33" spans="1:17">
      <c r="A33" s="353" t="s">
        <v>150</v>
      </c>
      <c r="B33" s="354"/>
      <c r="C33" s="354"/>
      <c r="D33" s="355"/>
      <c r="E33" s="32">
        <f>E31+E13</f>
        <v>5388.66</v>
      </c>
      <c r="F33" s="32">
        <f t="shared" ref="F33:L33" si="7">F31+F13</f>
        <v>48042.283155439996</v>
      </c>
      <c r="G33" s="32">
        <f t="shared" si="7"/>
        <v>66324.138863280008</v>
      </c>
      <c r="H33" s="32">
        <f t="shared" si="7"/>
        <v>75535.926548120013</v>
      </c>
      <c r="I33" s="32">
        <f t="shared" si="7"/>
        <v>95894.427191400013</v>
      </c>
      <c r="J33" s="32">
        <f t="shared" si="7"/>
        <v>880.85830920000012</v>
      </c>
      <c r="K33" s="32">
        <f t="shared" si="7"/>
        <v>61075.457154880001</v>
      </c>
      <c r="L33" s="32">
        <f t="shared" si="7"/>
        <v>834.57877767999992</v>
      </c>
      <c r="M33" s="53"/>
      <c r="N33" s="43"/>
    </row>
    <row r="34" spans="1:17">
      <c r="A34" s="353" t="s">
        <v>151</v>
      </c>
      <c r="B34" s="354"/>
      <c r="C34" s="354"/>
      <c r="D34" s="355"/>
      <c r="E34" s="33">
        <f>E33</f>
        <v>5388.66</v>
      </c>
      <c r="F34" s="33">
        <f>E34+F33</f>
        <v>53430.943155439993</v>
      </c>
      <c r="G34" s="33">
        <f>F34+G33</f>
        <v>119755.08201872</v>
      </c>
      <c r="H34" s="33">
        <f t="shared" ref="H34:L34" si="8">G34+H33</f>
        <v>195291.00856684003</v>
      </c>
      <c r="I34" s="33">
        <f t="shared" si="8"/>
        <v>291185.43575824006</v>
      </c>
      <c r="J34" s="33">
        <f t="shared" si="8"/>
        <v>292066.29406744003</v>
      </c>
      <c r="K34" s="33">
        <f t="shared" si="8"/>
        <v>353141.75122232002</v>
      </c>
      <c r="L34" s="74">
        <f t="shared" si="8"/>
        <v>353976.33</v>
      </c>
      <c r="M34" s="43"/>
      <c r="N34" s="43"/>
    </row>
    <row r="35" spans="1:17">
      <c r="A35" s="356" t="s">
        <v>152</v>
      </c>
      <c r="B35" s="357"/>
      <c r="C35" s="357"/>
      <c r="D35" s="358"/>
      <c r="E35" s="34">
        <f>E32</f>
        <v>1.6251028947445005E-2</v>
      </c>
      <c r="F35" s="35">
        <f>F32+E35</f>
        <v>0.15161788763403836</v>
      </c>
      <c r="G35" s="35">
        <f>F35+G32</f>
        <v>0.33826316385487631</v>
      </c>
      <c r="H35" s="35">
        <f t="shared" ref="H35:L35" si="9">G35+H32</f>
        <v>0.55192066017901387</v>
      </c>
      <c r="I35" s="35">
        <f t="shared" si="9"/>
        <v>0.82298573821164378</v>
      </c>
      <c r="J35" s="35">
        <f t="shared" si="9"/>
        <v>0.82542008876353956</v>
      </c>
      <c r="K35" s="35">
        <f t="shared" si="9"/>
        <v>0.99764283388901653</v>
      </c>
      <c r="L35" s="75">
        <f t="shared" si="9"/>
        <v>1</v>
      </c>
      <c r="M35" s="43"/>
      <c r="N35" s="43"/>
    </row>
    <row r="36" spans="1:17" ht="36.75" customHeight="1">
      <c r="A36" s="359" t="s">
        <v>30</v>
      </c>
      <c r="B36" s="360"/>
      <c r="C36" s="360"/>
      <c r="D36" s="361"/>
      <c r="E36" s="392" t="s">
        <v>31</v>
      </c>
      <c r="F36" s="393"/>
      <c r="G36" s="393"/>
      <c r="H36" s="393"/>
      <c r="I36" s="393"/>
      <c r="J36" s="393"/>
      <c r="K36" s="393"/>
      <c r="L36" s="394"/>
      <c r="M36" s="47"/>
      <c r="N36" s="76"/>
    </row>
    <row r="37" spans="1:17" ht="46.5" customHeight="1">
      <c r="A37" s="362" t="s">
        <v>32</v>
      </c>
      <c r="B37" s="363"/>
      <c r="C37" s="364"/>
      <c r="D37" s="36" t="s">
        <v>113</v>
      </c>
      <c r="E37" s="395"/>
      <c r="F37" s="396"/>
      <c r="G37" s="396"/>
      <c r="H37" s="396"/>
      <c r="I37" s="396"/>
      <c r="J37" s="396"/>
      <c r="K37" s="396"/>
      <c r="L37" s="397"/>
      <c r="M37" s="77"/>
      <c r="N37" s="77"/>
      <c r="O37" s="77"/>
      <c r="P37" s="77"/>
      <c r="Q37" s="77"/>
    </row>
    <row r="38" spans="1:17">
      <c r="A38" s="365" t="s">
        <v>114</v>
      </c>
      <c r="B38" s="365"/>
      <c r="C38" s="37"/>
      <c r="D38" s="37"/>
      <c r="E38" s="38"/>
      <c r="F38" s="39"/>
      <c r="G38" s="39"/>
      <c r="H38" s="39"/>
      <c r="I38" s="39"/>
      <c r="J38" s="39"/>
      <c r="K38" s="39"/>
      <c r="L38" s="78"/>
      <c r="M38" s="38"/>
      <c r="N38" s="38"/>
    </row>
    <row r="39" spans="1:17" ht="34.5" customHeight="1">
      <c r="A39" s="40"/>
      <c r="B39" s="275" t="s">
        <v>35</v>
      </c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38"/>
      <c r="N39" s="38"/>
    </row>
    <row r="40" spans="1:17">
      <c r="A40" s="41"/>
      <c r="B40" s="42"/>
      <c r="C40" s="38"/>
      <c r="D40" s="38"/>
      <c r="E40" s="43"/>
      <c r="F40" s="38"/>
      <c r="G40" s="38"/>
      <c r="H40" s="38"/>
      <c r="I40" s="38"/>
      <c r="J40" s="38"/>
      <c r="K40" s="38"/>
      <c r="L40" s="38"/>
      <c r="M40" s="38"/>
      <c r="N40" s="38"/>
    </row>
    <row r="41" spans="1:17">
      <c r="A41" s="37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76"/>
    </row>
    <row r="42" spans="1:17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7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7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7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1:17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1:17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1:14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1:14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4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1:14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1:14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14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1:14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1:14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4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1:1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</row>
    <row r="65" spans="1:14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</row>
    <row r="66" spans="1:14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4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</row>
    <row r="68" spans="1:14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</row>
    <row r="69" spans="1:14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</row>
    <row r="70" spans="1:14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1:14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</row>
    <row r="72" spans="1:14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</row>
    <row r="73" spans="1:14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</row>
    <row r="74" spans="1:1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</row>
    <row r="75" spans="1:14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</row>
    <row r="76" spans="1:14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</row>
    <row r="77" spans="1:14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</row>
    <row r="78" spans="1:14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</row>
    <row r="79" spans="1:14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</row>
    <row r="80" spans="1:14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</row>
    <row r="81" spans="1:14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</row>
    <row r="82" spans="1:14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</row>
    <row r="83" spans="1:14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</row>
    <row r="84" spans="1:14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</row>
    <row r="85" spans="1:14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</row>
    <row r="86" spans="1:14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</row>
    <row r="87" spans="1:14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</row>
    <row r="88" spans="1:14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</row>
    <row r="89" spans="1:14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</row>
    <row r="90" spans="1:14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</row>
    <row r="91" spans="1:14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</row>
    <row r="92" spans="1:14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</row>
    <row r="93" spans="1:14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</row>
    <row r="94" spans="1:14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</row>
    <row r="95" spans="1:14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</row>
    <row r="96" spans="1:14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</row>
    <row r="97" spans="1:14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</row>
    <row r="98" spans="1:14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</row>
    <row r="99" spans="1:14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</row>
    <row r="100" spans="1:14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</row>
    <row r="101" spans="1:14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</row>
    <row r="102" spans="1:14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</row>
    <row r="103" spans="1:14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</row>
    <row r="104" spans="1:1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</row>
    <row r="105" spans="1:14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</row>
    <row r="106" spans="1:14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</row>
    <row r="107" spans="1:14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</row>
    <row r="108" spans="1:14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</row>
    <row r="109" spans="1:14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</row>
    <row r="110" spans="1:14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</row>
    <row r="111" spans="1:14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</row>
    <row r="112" spans="1:14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</row>
    <row r="113" spans="1:14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</row>
    <row r="114" spans="1:1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</row>
    <row r="115" spans="1:14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</row>
    <row r="116" spans="1:14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</row>
    <row r="117" spans="1:14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</row>
    <row r="118" spans="1:14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</row>
    <row r="119" spans="1:14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</row>
    <row r="120" spans="1:14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</row>
    <row r="121" spans="1:14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</row>
    <row r="122" spans="1:14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</row>
    <row r="123" spans="1:14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</row>
    <row r="124" spans="1:1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</row>
    <row r="125" spans="1:14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</row>
    <row r="126" spans="1:14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1:14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</row>
    <row r="128" spans="1:14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</row>
    <row r="129" spans="1:14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</row>
    <row r="130" spans="1:14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</row>
    <row r="131" spans="1:14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</row>
    <row r="132" spans="1:14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</row>
    <row r="133" spans="1:14">
      <c r="A133" s="43"/>
      <c r="B133" s="43"/>
      <c r="C133" s="43"/>
      <c r="D133" s="43"/>
      <c r="F133" s="43"/>
      <c r="G133" s="43"/>
      <c r="H133" s="43"/>
      <c r="I133" s="43"/>
      <c r="J133" s="43"/>
      <c r="K133" s="43"/>
      <c r="L133" s="43"/>
      <c r="M133" s="43"/>
      <c r="N133" s="43"/>
    </row>
    <row r="134" spans="1:14">
      <c r="A134" s="43"/>
      <c r="B134" s="43"/>
      <c r="C134" s="43"/>
      <c r="D134" s="43"/>
      <c r="F134" s="43"/>
      <c r="G134" s="43"/>
      <c r="H134" s="43"/>
      <c r="I134" s="43"/>
      <c r="J134" s="43"/>
      <c r="K134" s="43"/>
      <c r="L134" s="43"/>
      <c r="M134" s="43"/>
      <c r="N134" s="43"/>
    </row>
  </sheetData>
  <mergeCells count="60">
    <mergeCell ref="M8:M9"/>
    <mergeCell ref="E36:L37"/>
    <mergeCell ref="A5:M6"/>
    <mergeCell ref="D18:D19"/>
    <mergeCell ref="D20:D21"/>
    <mergeCell ref="D22:D23"/>
    <mergeCell ref="D24:D25"/>
    <mergeCell ref="D26:D27"/>
    <mergeCell ref="D8:D9"/>
    <mergeCell ref="D10:D11"/>
    <mergeCell ref="D12:D13"/>
    <mergeCell ref="D14:D15"/>
    <mergeCell ref="D16:D17"/>
    <mergeCell ref="C18:C19"/>
    <mergeCell ref="C20:C21"/>
    <mergeCell ref="C22:C23"/>
    <mergeCell ref="C24:C25"/>
    <mergeCell ref="C26:C27"/>
    <mergeCell ref="A38:B38"/>
    <mergeCell ref="B39:L39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B8:B9"/>
    <mergeCell ref="B10:B11"/>
    <mergeCell ref="B12:B13"/>
    <mergeCell ref="B14:B15"/>
    <mergeCell ref="A33:D33"/>
    <mergeCell ref="A34:D34"/>
    <mergeCell ref="A35:D35"/>
    <mergeCell ref="A36:D36"/>
    <mergeCell ref="A37:C37"/>
    <mergeCell ref="E8:L8"/>
    <mergeCell ref="A29:B29"/>
    <mergeCell ref="A30:B30"/>
    <mergeCell ref="A31:D31"/>
    <mergeCell ref="A32:D32"/>
    <mergeCell ref="B16:B17"/>
    <mergeCell ref="B18:B19"/>
    <mergeCell ref="B20:B21"/>
    <mergeCell ref="B22:B23"/>
    <mergeCell ref="B24:B25"/>
    <mergeCell ref="B26:B27"/>
    <mergeCell ref="C8:C9"/>
    <mergeCell ref="C10:C11"/>
    <mergeCell ref="C12:C13"/>
    <mergeCell ref="C14:C15"/>
    <mergeCell ref="C16:C17"/>
    <mergeCell ref="A1:M1"/>
    <mergeCell ref="A2:M2"/>
    <mergeCell ref="A3:I3"/>
    <mergeCell ref="A4:M4"/>
    <mergeCell ref="A7:M7"/>
  </mergeCells>
  <printOptions horizontalCentered="1"/>
  <pageMargins left="0" right="0" top="0.70866141732283505" bottom="0.43307086614173201" header="0.31496062992126" footer="0.118110236220472"/>
  <pageSetup paperSize="9" scale="80" orientation="landscape"/>
  <headerFooter>
    <oddHeader>&amp;RFls.:________
Processo n.º 23069.183923/2022-12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Davi</cp:lastModifiedBy>
  <cp:lastPrinted>2022-11-22T15:10:00Z</cp:lastPrinted>
  <dcterms:created xsi:type="dcterms:W3CDTF">2009-04-27T20:33:00Z</dcterms:created>
  <dcterms:modified xsi:type="dcterms:W3CDTF">2023-03-28T18:50:48Z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6C9195206AAD4F36ACF8C6D1AC850EFD</vt:lpwstr>
  </property>
  <property fmtid="{D5CDD505-2E9C-101B-9397-08002B2CF9AE}" pid="3" name="KSOProductBuildVer">
    <vt:lpwstr>1046-11.2.0.11417</vt:lpwstr>
  </property>
</Properties>
</file>