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 OFFICE\A.PE 2023\Pregão 06.2023 - Terceirização Técnico em Necrópsia\"/>
    </mc:Choice>
  </mc:AlternateContent>
  <xr:revisionPtr revIDLastSave="0" documentId="13_ncr:1_{3662BF50-05E1-4974-91BD-B797E519BEFB}" xr6:coauthVersionLast="47" xr6:coauthVersionMax="47" xr10:uidLastSave="{00000000-0000-0000-0000-000000000000}"/>
  <bookViews>
    <workbookView xWindow="-120" yWindow="-120" windowWidth="15600" windowHeight="11160" tabRatio="816" firstSheet="4" activeTab="7" xr2:uid="{B47CC2C9-1281-411E-8D79-F6BC3AD5AFC8}"/>
  </bookViews>
  <sheets>
    <sheet name="MENU PLANILHA" sheetId="18" r:id="rId1"/>
    <sheet name="Anexo II-A Dist. Postos" sheetId="22" r:id="rId2"/>
    <sheet name="Anexo II-B Endereço" sheetId="23" r:id="rId3"/>
    <sheet name="Anexo III-A Equip." sheetId="1" r:id="rId4"/>
    <sheet name="Anexo III-B Uniformes" sheetId="5" r:id="rId5"/>
    <sheet name="Anexo III-C Materiais" sheetId="24" r:id="rId6"/>
    <sheet name="An IV A Custo " sheetId="19" r:id="rId7"/>
    <sheet name="Anexo IV B - Custo Total MDO" sheetId="10" r:id="rId8"/>
  </sheets>
  <definedNames>
    <definedName name="_xlnm.Print_Area" localSheetId="6">'An IV A Custo '!$A$1:$D$153</definedName>
    <definedName name="_xlnm.Print_Area" localSheetId="5">'Anexo III-C Materiais'!$A$1:$H$17</definedName>
    <definedName name="_xlnm.Print_Area" localSheetId="7">'Anexo IV B - Custo Total MDO'!$A$1:$G$12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5" l="1"/>
  <c r="H26" i="5"/>
  <c r="D102" i="19"/>
  <c r="D101" i="19"/>
  <c r="H17" i="24"/>
  <c r="H16" i="24"/>
  <c r="H10" i="24"/>
  <c r="H11" i="24"/>
  <c r="H12" i="24"/>
  <c r="H13" i="24"/>
  <c r="H14" i="24"/>
  <c r="H15" i="24"/>
  <c r="H9" i="24"/>
  <c r="H24" i="5"/>
  <c r="H23" i="5"/>
  <c r="H22" i="5"/>
  <c r="F10" i="24"/>
  <c r="F11" i="24"/>
  <c r="F12" i="24"/>
  <c r="F13" i="24"/>
  <c r="F14" i="24"/>
  <c r="F15" i="24"/>
  <c r="F9" i="24"/>
  <c r="F24" i="5"/>
  <c r="F23" i="5"/>
  <c r="F22" i="5"/>
  <c r="D55" i="19"/>
  <c r="D54" i="19"/>
  <c r="D26" i="19"/>
  <c r="F25" i="5"/>
  <c r="H25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D100" i="19" l="1"/>
  <c r="D11" i="10"/>
  <c r="C12" i="10" l="1"/>
  <c r="D12" i="10" l="1"/>
  <c r="C140" i="19" l="1"/>
  <c r="C111" i="19"/>
  <c r="C115" i="19" s="1"/>
  <c r="C49" i="19"/>
  <c r="D24" i="19"/>
  <c r="D30" i="19" l="1"/>
  <c r="D58" i="19"/>
  <c r="D64" i="19" s="1"/>
  <c r="D74" i="19" l="1"/>
  <c r="D43" i="19"/>
  <c r="D72" i="19"/>
  <c r="D41" i="19"/>
  <c r="D46" i="19"/>
  <c r="D34" i="19"/>
  <c r="D70" i="19" s="1"/>
  <c r="D42" i="19"/>
  <c r="D37" i="19"/>
  <c r="D35" i="19"/>
  <c r="D47" i="19"/>
  <c r="D45" i="19"/>
  <c r="D120" i="19"/>
  <c r="D145" i="19" s="1"/>
  <c r="D73" i="19"/>
  <c r="D48" i="19"/>
  <c r="D44" i="19"/>
  <c r="D83" i="19" l="1"/>
  <c r="D36" i="19"/>
  <c r="D62" i="19" s="1"/>
  <c r="D49" i="19"/>
  <c r="D63" i="19" s="1"/>
  <c r="D69" i="19"/>
  <c r="D75" i="19" s="1"/>
  <c r="D122" i="19" s="1"/>
  <c r="D147" i="19" s="1"/>
  <c r="D65" i="19" l="1"/>
  <c r="D121" i="19" s="1"/>
  <c r="D146" i="19" l="1"/>
  <c r="F9" i="1" l="1"/>
  <c r="F10" i="1" s="1"/>
  <c r="F11" i="1" l="1"/>
  <c r="F12" i="1" s="1"/>
  <c r="F13" i="1" l="1"/>
  <c r="D104" i="19"/>
  <c r="D80" i="19" l="1"/>
  <c r="D82" i="19"/>
  <c r="D81" i="19"/>
  <c r="D124" i="19"/>
  <c r="D149" i="19" s="1"/>
  <c r="D85" i="19" l="1"/>
  <c r="D94" i="19" s="1"/>
  <c r="D96" i="19" s="1"/>
  <c r="D123" i="19" s="1"/>
  <c r="D148" i="19" s="1"/>
  <c r="D150" i="19" s="1"/>
  <c r="D125" i="19" l="1"/>
  <c r="D108" i="19" s="1"/>
  <c r="D133" i="19"/>
  <c r="D134" i="19" s="1"/>
  <c r="D136" i="19" s="1"/>
  <c r="D138" i="19" l="1"/>
  <c r="D140" i="19" s="1"/>
  <c r="D151" i="19" s="1"/>
  <c r="D152" i="19" s="1"/>
  <c r="E11" i="10" s="1"/>
  <c r="D109" i="19"/>
  <c r="D113" i="19" s="1"/>
  <c r="D153" i="19" l="1"/>
  <c r="D111" i="19"/>
  <c r="D115" i="19" s="1"/>
  <c r="D126" i="19" s="1"/>
  <c r="D127" i="19" s="1"/>
  <c r="D128" i="19" l="1"/>
  <c r="F11" i="10"/>
  <c r="F12" i="10" s="1"/>
  <c r="G12" i="10" s="1"/>
  <c r="G11" i="10" l="1"/>
</calcChain>
</file>

<file path=xl/sharedStrings.xml><?xml version="1.0" encoding="utf-8"?>
<sst xmlns="http://schemas.openxmlformats.org/spreadsheetml/2006/main" count="372" uniqueCount="214">
  <si>
    <t>PRÓ-REITORIA DE ADMINISTRAÇÃO</t>
  </si>
  <si>
    <t>Descrição</t>
  </si>
  <si>
    <t>COORDENAÇÃO DE CONTRATOS</t>
  </si>
  <si>
    <t>Item</t>
  </si>
  <si>
    <t>Qnt</t>
  </si>
  <si>
    <t>Depreciação</t>
  </si>
  <si>
    <r>
      <t>Anexo III - A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</si>
  <si>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ITEM</t>
  </si>
  <si>
    <t>VALOR UNITÁRIO</t>
  </si>
  <si>
    <t>DISCRIMINAÇÃO UNIFORME</t>
  </si>
  <si>
    <t>QUANT. ANUAL POR FUNCIONÁRIO</t>
  </si>
  <si>
    <t>VALOR TOTAL</t>
  </si>
  <si>
    <t>Valor anual por funcionário</t>
  </si>
  <si>
    <t>Valor mensal por funcionário</t>
  </si>
  <si>
    <t>Depreciação com base na INSTRUÇÃO NORMATIVA RFB Nº 1700, DE 14 DE MARÇO DE 2017 da Secretaria da Receita Federal do Brasil</t>
  </si>
  <si>
    <t>Valor Total</t>
  </si>
  <si>
    <t>Total dos equipamentos por mês</t>
  </si>
  <si>
    <t>(PLANILHA A SER FORNECIDA PELA PROPONENTE EM PAPEL TIMBRADO)</t>
  </si>
  <si>
    <r>
      <rPr>
        <sz val="9"/>
        <rFont val="Arial"/>
        <family val="2"/>
        <charset val="1"/>
      </rPr>
      <t xml:space="preserve">EMPRESA </t>
    </r>
    <r>
      <rPr>
        <sz val="9"/>
        <color indexed="10"/>
        <rFont val="Arial"/>
        <family val="2"/>
        <charset val="1"/>
      </rPr>
      <t>(nome da empresa)</t>
    </r>
  </si>
  <si>
    <r>
      <rPr>
        <sz val="9"/>
        <rFont val="Arial"/>
        <family val="2"/>
        <charset val="1"/>
      </rPr>
      <t>CNPJ N.º :</t>
    </r>
    <r>
      <rPr>
        <sz val="9"/>
        <color indexed="10"/>
        <rFont val="Arial"/>
        <family val="2"/>
        <charset val="1"/>
      </rPr>
      <t xml:space="preserve"> (n.º do CNPJ)</t>
    </r>
  </si>
  <si>
    <r>
      <rPr>
        <b/>
        <sz val="9"/>
        <rFont val="Arial"/>
        <family val="2"/>
        <charset val="1"/>
      </rPr>
      <t>PLANILHA DE COMPOSIÇÃO DE CUSTOS E FORMAÇÃO DE PREÇOS</t>
    </r>
    <r>
      <rPr>
        <sz val="9"/>
        <rFont val="Arial"/>
        <family val="2"/>
        <charset val="1"/>
      </rPr>
      <t xml:space="preserve"> (Anexo VII da I.N. da SLTI/MPOG n.º 5 de 26/Maio/2017			</t>
    </r>
  </si>
  <si>
    <t>MÃO-DE-OBRA VINCULADA À EXECUÇÃO CONTRATUAL</t>
  </si>
  <si>
    <t>Dados para composição dos custos referentes a mão de obra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</si>
  <si>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</si>
  <si>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</si>
  <si>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</si>
  <si>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</si>
  <si>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</si>
  <si>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</si>
  <si>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C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</si>
  <si>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</si>
  <si>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</si>
  <si>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</si>
  <si>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</si>
  <si>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</si>
  <si>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</si>
  <si>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</si>
  <si>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</si>
  <si>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</si>
  <si>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</si>
  <si>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</si>
  <si>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</si>
  <si>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</si>
  <si>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</si>
  <si>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</si>
  <si>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</si>
  <si>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</si>
  <si>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</si>
  <si>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</si>
  <si>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</si>
  <si>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</si>
  <si>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</si>
  <si>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</si>
  <si>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</si>
  <si>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</si>
  <si>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</si>
  <si>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</si>
  <si>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</si>
  <si>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</si>
  <si>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</si>
  <si>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</si>
  <si>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</si>
  <si>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</si>
  <si>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</si>
  <si>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</si>
  <si>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</si>
  <si>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</si>
  <si>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</si>
  <si>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</si>
  <si>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</si>
  <si>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</si>
  <si>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</si>
  <si>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</si>
  <si>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</si>
  <si>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</si>
  <si>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</si>
  <si>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</si>
  <si>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</si>
  <si>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</si>
  <si>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</si>
  <si>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</si>
  <si>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</si>
  <si>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</si>
  <si>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</si>
  <si>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</si>
  <si>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</si>
  <si>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</si>
  <si>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</si>
  <si>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</si>
  <si>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</si>
  <si>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</si>
  <si>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</si>
  <si>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</si>
  <si>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Equipamentos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</si>
  <si>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</si>
  <si>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</si>
  <si>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</si>
  <si>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</si>
  <si>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</si>
  <si>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</si>
  <si>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</si>
  <si>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</si>
  <si>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</si>
  <si>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</si>
  <si>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</si>
  <si>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</si>
  <si>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</si>
  <si>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</si>
  <si>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</si>
  <si>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</si>
  <si>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</si>
  <si>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</si>
  <si>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</si>
  <si>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</si>
  <si>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</si>
  <si>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C.1) Tributos Federais (PIS = 1,65% e COFINS = 7,60%)</t>
  </si>
  <si>
    <t>Custo total da contratação</t>
  </si>
  <si>
    <t>DISCRIMINAÇÃO DO POSTO</t>
  </si>
  <si>
    <t>FUNCIONÁRIOS</t>
  </si>
  <si>
    <t>TOTAL MENSAL</t>
  </si>
  <si>
    <t>TOTAL ANUAL</t>
  </si>
  <si>
    <t>POSTOS</t>
  </si>
  <si>
    <t>VALOR MENSAL POR POSTO</t>
  </si>
  <si>
    <t>dos Equipamentos (preenchimento licitante)</t>
  </si>
  <si>
    <t>Regime tributário da Licitante</t>
  </si>
  <si>
    <r>
      <t xml:space="preserve">Documento Comprobatório </t>
    </r>
    <r>
      <rPr>
        <b/>
        <i/>
        <sz val="11"/>
        <rFont val="Calibri"/>
        <family val="2"/>
        <scheme val="minor"/>
      </rPr>
      <t>*Anexar Comprovante</t>
    </r>
  </si>
  <si>
    <r>
      <rPr>
        <b/>
        <sz val="11"/>
        <color theme="1"/>
        <rFont val="Calibri"/>
        <family val="2"/>
        <scheme val="minor"/>
      </rPr>
      <t>ACT/CCT/DCT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inclusive aditivos se houver</t>
    </r>
  </si>
  <si>
    <t>Entidade Sindical da Empresa</t>
  </si>
  <si>
    <t>Entidade Sindical dos Empregados</t>
  </si>
  <si>
    <t>Número de Registro</t>
  </si>
  <si>
    <t>Início Vigência</t>
  </si>
  <si>
    <t>Fim Vigência</t>
  </si>
  <si>
    <t>Descrição Cargos</t>
  </si>
  <si>
    <t>Dias/Mês</t>
  </si>
  <si>
    <t>Posto</t>
  </si>
  <si>
    <t>CBO</t>
  </si>
  <si>
    <t>Salário</t>
  </si>
  <si>
    <t>Benefício Assistencial</t>
  </si>
  <si>
    <t>Submódulo 4.1. Ausências legais</t>
  </si>
  <si>
    <t>Uniformes E EPIS</t>
  </si>
  <si>
    <t>Quadro-resumo do Custo por Empregado (LUCRO PRESUMIDO)</t>
  </si>
  <si>
    <t>LUCRO PRESUMIDO</t>
  </si>
  <si>
    <t>Quadro-resumo do Custo por Empregado (LUCRO REAL)</t>
  </si>
  <si>
    <t>LUCRO REAL</t>
  </si>
  <si>
    <t>Materiais</t>
  </si>
  <si>
    <t>Endereço</t>
  </si>
  <si>
    <t>Anexo II - A - DISTRIBUIÇÃO DOS POSTOS POR LOCALIDADE</t>
  </si>
  <si>
    <t>Prédio</t>
  </si>
  <si>
    <t>Bloco D - Anatômico</t>
  </si>
  <si>
    <t>Anexo II - B - ENDEREÇO DAS UNIDADES</t>
  </si>
  <si>
    <t>Transporte -Cláusula 23ª da CCT - considerando 4 passagens/dia</t>
  </si>
  <si>
    <t>Ticket Alimentação - Cláusula 22ª da CCT</t>
  </si>
  <si>
    <t>Outros (Social Familiar) - Cláusula 28ª da CCT</t>
  </si>
  <si>
    <t>Valor unitário</t>
  </si>
  <si>
    <r>
      <t>Anexo III - B - PLANILHA DE COMPOSIÇÃO DE CUSTOS E FORMAÇÃO DE PREÇOS</t>
    </r>
    <r>
      <rPr>
        <sz val="9"/>
        <rFont val="Verdana"/>
        <family val="2"/>
      </rPr>
      <t xml:space="preserve"> </t>
    </r>
  </si>
  <si>
    <t>Total dos equipamentos sem depreciação</t>
  </si>
  <si>
    <t>Almoxarife</t>
  </si>
  <si>
    <t>Relógio de Ponto Biométrico</t>
  </si>
  <si>
    <t>120 meses</t>
  </si>
  <si>
    <t>Depreciação dos equipamentos - 120 meses</t>
  </si>
  <si>
    <t>Adicional de Periculosidade</t>
  </si>
  <si>
    <t>Gratificação Liderança (15% de R$1.430,00) Claus. 16ª</t>
  </si>
  <si>
    <r>
      <t>Anexo III - C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</si>
  <si>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Técnico em Necrópsia</t>
  </si>
  <si>
    <t>Processo 23069.150173/2023-83</t>
  </si>
  <si>
    <t>Contratação de empresa para prestação de serviços continuados de Apoio Técnico, com regime de dedicação exclusiva de mão de obra, com fornecimento de materiais de reposição e atendimento do Departamento de Morfologia da Universidade Federal Fluminense</t>
  </si>
  <si>
    <t>UNID.</t>
  </si>
  <si>
    <t>QT. INICIAL</t>
  </si>
  <si>
    <t>QT. SEMESTRE</t>
  </si>
  <si>
    <t>Calça comprida com elastico e cordão, tecido em brim profissional e resistente 100% (base 518 da Santista) Tamanhos P.M.G.GG, adequado ao padrão fisico do contratado</t>
  </si>
  <si>
    <t>Camisa manga curta, gola polo , 100% algodão, azul royal, com bolso frontal superior e logotipo da empresa</t>
  </si>
  <si>
    <t>Meia sport branca, cano longo, 100% algodão</t>
  </si>
  <si>
    <t>par</t>
  </si>
  <si>
    <t>Crachá com cordão e fototransparente.</t>
  </si>
  <si>
    <t>Botina com solado poliuretano masculino e feminino. Couro especial extra macio, sola antiderrapante, palmilha anatomica, proteção de metal nos dedos ,sub-palmilha em E.V.A. sem cadarço na cor preta. Conforme regulamentação NBR 12594/1992 -</t>
  </si>
  <si>
    <t>Toalha de banho 100% algodão</t>
  </si>
  <si>
    <t>Máscara tripla descartável com elástico e clipe nasal, 100% polipropileno</t>
  </si>
  <si>
    <t>caixa com 50 unidades</t>
  </si>
  <si>
    <t>Luva  de latex para procedimento não cirurgico (unid)</t>
  </si>
  <si>
    <t>Pcte 100 unid</t>
  </si>
  <si>
    <t xml:space="preserve">Avental de segurança à base de PVC com forro de poliéster, impermeável; tipo açougueiro, cor branca – mínimo 1,50 m de comprimento. </t>
  </si>
  <si>
    <t>und</t>
  </si>
  <si>
    <t xml:space="preserve">Luva de latex forrada de algodão flocado - grande resistência a rasgos </t>
  </si>
  <si>
    <t xml:space="preserve">Touca descartável em TNT com elástico </t>
  </si>
  <si>
    <t>caixa com 100 und</t>
  </si>
  <si>
    <t>Máscara PFF-2: Respirador semi-facial descartável, PFF-2 (equivalente à N95 americana), valvulado, com Sistema anti-embaçante. Referencias: Marca 3M, modelo Aura 9320+BR Marca 3M, modelo 1860</t>
  </si>
  <si>
    <t>Óculos de segurança com lente em policarbonato, tratamento anti-risco, antiembaçante e UV, com protetor nasal e haste regulável.</t>
  </si>
  <si>
    <t>Luvas Nitrílicas, cano longo (46 cm), para procedimentos não cirúrgicos, sem talco, ambidestra, não estéril.</t>
  </si>
  <si>
    <t>COMPOSIÇÃO DE CUSTO DE UNIFORME E EPIS PARA O CARGO DE TÉCNICO EM NECRÓPSIA</t>
  </si>
  <si>
    <t>COMPOSIÇÃO DE CUSTO DE MATERIAIS  PARA O CARGO DE TÉCNICO EM NECRÓPSIA</t>
  </si>
  <si>
    <t xml:space="preserve">Anexo IV-A  - FORMAÇÃO CUSTOS POSTOS </t>
  </si>
  <si>
    <t>ANEXO IV- b</t>
  </si>
  <si>
    <t>Disponibilização de Equipamentos para os postos de Técnicos em Necrópsia</t>
  </si>
  <si>
    <t>Técnico em Necropsia</t>
  </si>
  <si>
    <t>Adicional de Insalubridade (Grau Médio 20%)</t>
  </si>
  <si>
    <t>Inst. Biomédico</t>
  </si>
  <si>
    <t>Av. Visconde do Rio Branco s/n.º, bairro Centro, Niterói - RJ - Campus Valonguinho</t>
  </si>
  <si>
    <t>Custo por posto  = Soma da depreciação por 8 Técnicos</t>
  </si>
  <si>
    <t>Local de trabalho</t>
  </si>
  <si>
    <t>Instituto Biomédico</t>
  </si>
  <si>
    <t>Máscara facial, com filtro para gases orgânicos e ácidos</t>
  </si>
  <si>
    <t>Bota de PVC Borracha, cano longo, impermeável.</t>
  </si>
  <si>
    <t>um</t>
  </si>
  <si>
    <t>Jaleco Material: Tecido , Tipo Abertura: Laterais E Traseira Central , Tipo Gola: Esporte, Oxford , Tipo Tecido: Algodão , Quantidade Bolsos: 3 UN, Posição Bolsos: 2 Bolsos Inferior, 01 Bolso Superior Lado Esquerdo , Cor: Branca , Tipo: Longo , Tamanho: M , Características Adicionais: Logotipo Do Órgão No Bolso Superior Esquerdo , Tipo Manga: Manga Longa , Acessórios: Cinto Traseiro Solto</t>
  </si>
  <si>
    <t>Pinça Anatômica Material: Aço Inoxidável , Formato Ponta: Ponta Reta , Componente: S/ Cremalheira , Modelo 1: Dente De Rato , Comprimento Total: Cerca De 14 CM, Tipo Ponta: 1 X 2 Dentes , Esterilidade: Esterilizável</t>
  </si>
  <si>
    <t>Tesoura Instrumental Material: Aço Inoxidável , Haste: Haste Reta , Modelo 1: Mayo Stille , Comprimento Total: Cerca De 16 CM, Tipo Ponta: Ponta Reta , Esterilidade: Esterilizável</t>
  </si>
  <si>
    <t>Tesoura Instrumental Modelo 1: Mayo , Tipo Ponta: Ponta Curva , Haste: Haste Reta , Comprimento Total: Cerca De 16 CM, Material: Aço Inoxidável , Esterilidade: Esterilizável</t>
  </si>
  <si>
    <t>Lâmina bisturi - Material: Aço Inoxidável, Tamanho: Nº 23, Tipo: Descartável, Esterilidade: Estéril, Características Adicionais: Embalada Individualmente</t>
  </si>
  <si>
    <t>Caixa com 100 unidades</t>
  </si>
  <si>
    <t>Cabo de Bisturi, Material Aço Inoxidável, Aplicação Cirurgia, Tamanho nro 4</t>
  </si>
  <si>
    <t>Estojo Material: Aço Inoxidável , Altura: Altura Cerca De 40 CM, Comprimento: Base Cerca De 10 X 10 CM, Características Adicionais: Com Tampa, Para Esterelização</t>
  </si>
  <si>
    <t>Pinça Anatômica Material: Aço Inoxidável , Formato Ponta: Ponta Reta , Componente: S/ Cremalheira , Modelo 1: Dissecção , Comprimento Total: Cerca De 14 CM, Tipo Ponta: Serrilhada , Esterilidade: Esterilizável</t>
  </si>
  <si>
    <t>TOTAL MENSAL (VT/12)</t>
  </si>
  <si>
    <t>Os relógios de Ponto deverão ser instalados conforme a seguir: 1 no Instituto Biomédico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</si>
</sst>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&quot;R$ &quot;* #,##0.00_-;&quot;-R$ &quot;* #,##0.00_-;_-&quot;R$ &quot;* \-??_-;_-@_-"/>
    <numFmt numFmtId="167" formatCode="#,##0.00_);\(#,##0.00\)"/>
  </numFmts>
  <fonts count="3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10"/>
      <name val="Arial"/>
      <family val="2"/>
      <charset val="1"/>
    </font>
    <font>
      <sz val="9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0"/>
    <xf numFmtId="44" fontId="7" fillId="0" borderId="0" applyFont="0" applyFill="0" applyBorder="0" applyAlignment="0" applyProtection="0"/>
    <xf numFmtId="0" fontId="32" fillId="0" borderId="0"/>
    <xf numFmtId="0" fontId="7" fillId="0" borderId="0"/>
  </cellStyleXfs>
  <cellXfs count="22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distributed" wrapText="1" shrinkToFit="1" readingOrder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5" xfId="4" applyNumberFormat="1" applyFont="1" applyBorder="1"/>
    <xf numFmtId="164" fontId="10" fillId="0" borderId="7" xfId="5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11" fillId="0" borderId="0" xfId="0" applyFont="1" applyAlignment="1">
      <alignment vertical="center" wrapText="1"/>
    </xf>
    <xf numFmtId="0" fontId="21" fillId="0" borderId="0" xfId="0" applyFont="1"/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164" fontId="27" fillId="0" borderId="1" xfId="6" applyNumberFormat="1" applyFont="1" applyFill="1" applyBorder="1" applyAlignment="1" applyProtection="1">
      <alignment vertical="center"/>
    </xf>
    <xf numFmtId="44" fontId="27" fillId="0" borderId="1" xfId="6" applyFont="1" applyFill="1" applyBorder="1" applyAlignment="1" applyProtection="1">
      <alignment vertical="center"/>
      <protection locked="0"/>
    </xf>
    <xf numFmtId="0" fontId="11" fillId="1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26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44" fontId="27" fillId="5" borderId="1" xfId="6" applyFont="1" applyFill="1" applyBorder="1" applyAlignment="1" applyProtection="1">
      <alignment vertical="center"/>
    </xf>
    <xf numFmtId="44" fontId="11" fillId="5" borderId="1" xfId="6" applyFont="1" applyFill="1" applyBorder="1" applyAlignment="1" applyProtection="1">
      <alignment vertical="center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2" fontId="26" fillId="5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2" fontId="28" fillId="5" borderId="1" xfId="0" applyNumberFormat="1" applyFont="1" applyFill="1" applyBorder="1" applyAlignment="1">
      <alignment horizontal="center" vertical="center"/>
    </xf>
    <xf numFmtId="44" fontId="28" fillId="5" borderId="1" xfId="6" applyFont="1" applyFill="1" applyBorder="1" applyAlignment="1" applyProtection="1">
      <alignment vertical="center"/>
    </xf>
    <xf numFmtId="0" fontId="26" fillId="5" borderId="1" xfId="0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44" fontId="26" fillId="0" borderId="1" xfId="6" applyFont="1" applyFill="1" applyBorder="1" applyAlignment="1" applyProtection="1">
      <alignment vertical="center"/>
      <protection locked="0"/>
    </xf>
    <xf numFmtId="8" fontId="26" fillId="0" borderId="1" xfId="6" applyNumberFormat="1" applyFont="1" applyFill="1" applyBorder="1" applyAlignment="1" applyProtection="1">
      <alignment vertical="center"/>
      <protection locked="0"/>
    </xf>
    <xf numFmtId="44" fontId="27" fillId="0" borderId="1" xfId="6" applyFont="1" applyFill="1" applyBorder="1" applyAlignment="1" applyProtection="1">
      <alignment vertical="center"/>
    </xf>
    <xf numFmtId="44" fontId="11" fillId="0" borderId="1" xfId="6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167" fontId="11" fillId="0" borderId="0" xfId="0" applyNumberFormat="1" applyFont="1" applyAlignment="1">
      <alignment horizontal="center" vertical="center"/>
    </xf>
    <xf numFmtId="0" fontId="26" fillId="5" borderId="1" xfId="0" applyFont="1" applyFill="1" applyBorder="1" applyAlignment="1">
      <alignment horizontal="left" vertical="center"/>
    </xf>
    <xf numFmtId="167" fontId="11" fillId="0" borderId="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4" fontId="27" fillId="0" borderId="1" xfId="6" applyNumberFormat="1" applyFont="1" applyFill="1" applyBorder="1" applyAlignment="1" applyProtection="1">
      <alignment vertical="center"/>
    </xf>
    <xf numFmtId="4" fontId="27" fillId="5" borderId="1" xfId="6" applyNumberFormat="1" applyFont="1" applyFill="1" applyBorder="1" applyAlignment="1" applyProtection="1">
      <alignment vertical="center"/>
    </xf>
    <xf numFmtId="2" fontId="26" fillId="5" borderId="1" xfId="7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26" fillId="5" borderId="9" xfId="0" applyFont="1" applyFill="1" applyBorder="1" applyAlignment="1">
      <alignment horizontal="center" vertical="center"/>
    </xf>
    <xf numFmtId="2" fontId="11" fillId="5" borderId="8" xfId="0" applyNumberFormat="1" applyFont="1" applyFill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2" fontId="11" fillId="5" borderId="12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64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7" fillId="0" borderId="1" xfId="6" applyNumberFormat="1" applyFont="1" applyFill="1" applyBorder="1" applyAlignment="1" applyProtection="1">
      <alignment vertical="center"/>
      <protection locked="0"/>
    </xf>
    <xf numFmtId="44" fontId="31" fillId="0" borderId="0" xfId="0" applyNumberFormat="1" applyFont="1"/>
    <xf numFmtId="164" fontId="31" fillId="0" borderId="0" xfId="0" applyNumberFormat="1" applyFont="1"/>
    <xf numFmtId="44" fontId="27" fillId="7" borderId="1" xfId="6" applyFont="1" applyFill="1" applyBorder="1" applyAlignment="1" applyProtection="1">
      <alignment vertical="center"/>
      <protection locked="0"/>
    </xf>
    <xf numFmtId="164" fontId="11" fillId="0" borderId="1" xfId="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2" fontId="11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64" fontId="11" fillId="0" borderId="1" xfId="6" applyNumberFormat="1" applyFont="1" applyFill="1" applyBorder="1" applyAlignment="1" applyProtection="1">
      <alignment vertical="center"/>
    </xf>
    <xf numFmtId="164" fontId="11" fillId="0" borderId="1" xfId="3" applyNumberFormat="1" applyFont="1" applyBorder="1" applyAlignment="1">
      <alignment horizontal="center" wrapText="1"/>
    </xf>
    <xf numFmtId="164" fontId="11" fillId="0" borderId="14" xfId="3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2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164" fontId="11" fillId="2" borderId="26" xfId="0" applyNumberFormat="1" applyFont="1" applyFill="1" applyBorder="1" applyAlignment="1">
      <alignment horizontal="center" vertical="center" wrapText="1"/>
    </xf>
    <xf numFmtId="164" fontId="11" fillId="2" borderId="27" xfId="0" applyNumberFormat="1" applyFont="1" applyFill="1" applyBorder="1" applyAlignment="1">
      <alignment horizontal="center" vertical="center" wrapText="1"/>
    </xf>
    <xf numFmtId="0" fontId="26" fillId="0" borderId="1" xfId="7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6" fillId="4" borderId="1" xfId="7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0" borderId="0" xfId="0" applyAlignment="1">
      <alignment wrapText="1"/>
    </xf>
    <xf numFmtId="0" fontId="1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5" fillId="0" borderId="22" xfId="0" applyFont="1" applyBorder="1" applyAlignment="1">
      <alignment wrapText="1"/>
    </xf>
    <xf numFmtId="0" fontId="0" fillId="10" borderId="22" xfId="0" applyFill="1" applyBorder="1"/>
    <xf numFmtId="164" fontId="0" fillId="4" borderId="22" xfId="0" applyNumberFormat="1" applyFill="1" applyBorder="1" applyAlignment="1">
      <alignment horizontal="center" vertical="center" wrapText="1"/>
    </xf>
    <xf numFmtId="164" fontId="0" fillId="0" borderId="22" xfId="0" applyNumberFormat="1" applyBorder="1"/>
    <xf numFmtId="164" fontId="0" fillId="10" borderId="22" xfId="0" applyNumberFormat="1" applyFill="1" applyBorder="1"/>
    <xf numFmtId="0" fontId="0" fillId="10" borderId="22" xfId="0" applyFill="1" applyBorder="1" applyAlignment="1">
      <alignment horizontal="center" vertical="center"/>
    </xf>
    <xf numFmtId="164" fontId="2" fillId="10" borderId="22" xfId="0" applyNumberFormat="1" applyFont="1" applyFill="1" applyBorder="1" applyAlignment="1">
      <alignment horizontal="center" vertical="center"/>
    </xf>
    <xf numFmtId="164" fontId="26" fillId="0" borderId="1" xfId="6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distributed" wrapText="1" shrinkToFit="1" readingOrder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distributed" wrapText="1" shrinkToFit="1" readingOrder="1"/>
    </xf>
    <xf numFmtId="0" fontId="8" fillId="0" borderId="0" xfId="0" applyFont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164" fontId="11" fillId="0" borderId="4" xfId="3" applyNumberFormat="1" applyFont="1" applyBorder="1" applyAlignment="1">
      <alignment horizontal="center" wrapText="1"/>
    </xf>
    <xf numFmtId="164" fontId="11" fillId="0" borderId="1" xfId="3" applyNumberFormat="1" applyFont="1" applyBorder="1" applyAlignment="1">
      <alignment horizont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24" fillId="9" borderId="4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distributed" wrapText="1" shrinkToFit="1" readingOrder="1"/>
    </xf>
    <xf numFmtId="0" fontId="11" fillId="5" borderId="0" xfId="0" applyFont="1" applyFill="1" applyAlignment="1">
      <alignment horizontal="center" vertical="center" wrapText="1"/>
    </xf>
    <xf numFmtId="0" fontId="24" fillId="9" borderId="6" xfId="0" applyFont="1" applyFill="1" applyBorder="1" applyAlignment="1">
      <alignment horizontal="left" vertical="center" wrapText="1"/>
    </xf>
    <xf numFmtId="0" fontId="24" fillId="9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25" fillId="9" borderId="4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10" borderId="1" xfId="0" applyFont="1" applyFill="1" applyBorder="1" applyAlignment="1" applyProtection="1">
      <alignment horizontal="left" vertical="center" wrapText="1"/>
      <protection locked="0"/>
    </xf>
    <xf numFmtId="0" fontId="29" fillId="8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26" fillId="0" borderId="1" xfId="7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/>
    </xf>
    <xf numFmtId="0" fontId="26" fillId="5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10" borderId="15" xfId="0" applyFont="1" applyFill="1" applyBorder="1" applyAlignment="1" applyProtection="1">
      <alignment horizontal="left" vertical="center"/>
      <protection locked="0"/>
    </xf>
    <xf numFmtId="0" fontId="11" fillId="10" borderId="16" xfId="0" applyFont="1" applyFill="1" applyBorder="1" applyAlignment="1" applyProtection="1">
      <alignment horizontal="left" vertical="center"/>
      <protection locked="0"/>
    </xf>
    <xf numFmtId="0" fontId="11" fillId="10" borderId="17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distributed" wrapText="1" shrinkToFit="1" readingOrder="1"/>
    </xf>
  </cellXfs>
  <cellStyles count="11">
    <cellStyle name="Moeda" xfId="2" builtinId="4"/>
    <cellStyle name="Moeda 2" xfId="5" xr:uid="{E0342717-B4A8-4812-AFDE-B336DD49F1AF}"/>
    <cellStyle name="Moeda 2 2" xfId="6" xr:uid="{243F8B51-E6FD-4995-8988-1B6D186FABA5}"/>
    <cellStyle name="Moeda 3" xfId="4" xr:uid="{66B5D90A-CC2A-4794-9E90-7AE27FECD7D4}"/>
    <cellStyle name="Moeda 4" xfId="8" xr:uid="{7D0B04D5-B14F-4726-A851-E0326A57179E}"/>
    <cellStyle name="Normal" xfId="0" builtinId="0"/>
    <cellStyle name="Normal 2" xfId="1" xr:uid="{FE3AB13D-D540-4C2F-84DB-77D4A96BB351}"/>
    <cellStyle name="Normal 2 2" xfId="7" xr:uid="{50231120-BAAA-465D-BF44-7DB46DE11553}"/>
    <cellStyle name="Normal 3" xfId="3" xr:uid="{A84981C7-5955-4EF8-859B-62E0448E1066}"/>
    <cellStyle name="Normal 4" xfId="9" xr:uid="{0B5D1634-8325-4C9C-964E-329C2E185F34}"/>
    <cellStyle name="Normal 5" xfId="10" xr:uid="{8AE98E50-369A-466C-BC84-DEDF1F78C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exo III-C Materiais'!A1"/><Relationship Id="rId7" Type="http://schemas.openxmlformats.org/officeDocument/2006/relationships/hyperlink" Target="#'An IV A Custo '!A1"/><Relationship Id="rId2" Type="http://schemas.openxmlformats.org/officeDocument/2006/relationships/hyperlink" Target="#'Anexo III-B Uniformes'!A1"/><Relationship Id="rId1" Type="http://schemas.openxmlformats.org/officeDocument/2006/relationships/hyperlink" Target="#'Anexo III-A Equip.'!A1"/><Relationship Id="rId6" Type="http://schemas.openxmlformats.org/officeDocument/2006/relationships/hyperlink" Target="#'Anexo II-B Endere&#231;o'!A1"/><Relationship Id="rId5" Type="http://schemas.openxmlformats.org/officeDocument/2006/relationships/hyperlink" Target="#'Anexo II-A Dist. Postos'!A1"/><Relationship Id="rId4" Type="http://schemas.openxmlformats.org/officeDocument/2006/relationships/hyperlink" Target="#'Anexo IV B - Custo Total MD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5</xdr:row>
      <xdr:rowOff>133350</xdr:rowOff>
    </xdr:from>
    <xdr:to>
      <xdr:col>9</xdr:col>
      <xdr:colOff>47625</xdr:colOff>
      <xdr:row>9</xdr:row>
      <xdr:rowOff>180975</xdr:rowOff>
    </xdr:to>
    <xdr:sp macro="" textlink="">
      <xdr:nvSpPr>
        <xdr:cNvPr id="2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08AEB-7384-4833-9661-8A1A11723AB4}"/>
            </a:ext>
          </a:extLst>
        </xdr:cNvPr>
        <xdr:cNvSpPr/>
      </xdr:nvSpPr>
      <xdr:spPr>
        <a:xfrm>
          <a:off x="5381625" y="156210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A - Relação dos Equipamentos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142875</xdr:rowOff>
    </xdr:from>
    <xdr:to>
      <xdr:col>2</xdr:col>
      <xdr:colOff>440055</xdr:colOff>
      <xdr:row>15</xdr:row>
      <xdr:rowOff>180975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D9B04-491D-4A73-9350-890D95024C07}"/>
            </a:ext>
          </a:extLst>
        </xdr:cNvPr>
        <xdr:cNvSpPr/>
      </xdr:nvSpPr>
      <xdr:spPr>
        <a:xfrm>
          <a:off x="85725" y="27051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B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Uniformes, EPIS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695325</xdr:colOff>
      <xdr:row>11</xdr:row>
      <xdr:rowOff>171450</xdr:rowOff>
    </xdr:from>
    <xdr:to>
      <xdr:col>4</xdr:col>
      <xdr:colOff>649605</xdr:colOff>
      <xdr:row>16</xdr:row>
      <xdr:rowOff>19050</xdr:rowOff>
    </xdr:to>
    <xdr:sp macro="" textlink="">
      <xdr:nvSpPr>
        <xdr:cNvPr id="7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AE99D-2EAF-42F4-8191-C6A5EF5BCED5}"/>
            </a:ext>
          </a:extLst>
        </xdr:cNvPr>
        <xdr:cNvSpPr/>
      </xdr:nvSpPr>
      <xdr:spPr>
        <a:xfrm>
          <a:off x="2714625" y="2733675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C - Relação de Materiais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76200</xdr:colOff>
      <xdr:row>17</xdr:row>
      <xdr:rowOff>74295</xdr:rowOff>
    </xdr:from>
    <xdr:to>
      <xdr:col>2</xdr:col>
      <xdr:colOff>438150</xdr:colOff>
      <xdr:row>21</xdr:row>
      <xdr:rowOff>121920</xdr:rowOff>
    </xdr:to>
    <xdr:sp macro="" textlink="">
      <xdr:nvSpPr>
        <xdr:cNvPr id="8" name="Retângulo de cantos arredondado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C3BC82-5D8B-48A6-A37A-89C5627D368B}"/>
            </a:ext>
          </a:extLst>
        </xdr:cNvPr>
        <xdr:cNvSpPr/>
      </xdr:nvSpPr>
      <xdr:spPr>
        <a:xfrm>
          <a:off x="76200" y="3789045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B - Composição custos totais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</xdr:colOff>
      <xdr:row>5</xdr:row>
      <xdr:rowOff>152400</xdr:rowOff>
    </xdr:from>
    <xdr:to>
      <xdr:col>2</xdr:col>
      <xdr:colOff>428625</xdr:colOff>
      <xdr:row>10</xdr:row>
      <xdr:rowOff>9525</xdr:rowOff>
    </xdr:to>
    <xdr:sp macro="" textlink="">
      <xdr:nvSpPr>
        <xdr:cNvPr id="10" name="Retângulo de cantos arredondados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C52A23-1512-4ECF-A295-A2EDF0524DC4}"/>
            </a:ext>
          </a:extLst>
        </xdr:cNvPr>
        <xdr:cNvSpPr/>
      </xdr:nvSpPr>
      <xdr:spPr>
        <a:xfrm>
          <a:off x="57150" y="158115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704850</xdr:colOff>
      <xdr:row>5</xdr:row>
      <xdr:rowOff>152400</xdr:rowOff>
    </xdr:from>
    <xdr:to>
      <xdr:col>4</xdr:col>
      <xdr:colOff>676275</xdr:colOff>
      <xdr:row>10</xdr:row>
      <xdr:rowOff>9525</xdr:rowOff>
    </xdr:to>
    <xdr:sp macro="" textlink="">
      <xdr:nvSpPr>
        <xdr:cNvPr id="11" name="Retângulo de cantos arredondados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6171C6-C955-4BE6-9231-6B9E42F90A1F}"/>
            </a:ext>
          </a:extLst>
        </xdr:cNvPr>
        <xdr:cNvSpPr/>
      </xdr:nvSpPr>
      <xdr:spPr>
        <a:xfrm>
          <a:off x="2724150" y="1581150"/>
          <a:ext cx="2390775" cy="809625"/>
        </a:xfrm>
        <a:prstGeom prst="roundRect">
          <a:avLst>
            <a:gd name="adj" fmla="val 13138"/>
          </a:avLst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Endereço das Unidades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190500</xdr:colOff>
      <xdr:row>11</xdr:row>
      <xdr:rowOff>180975</xdr:rowOff>
    </xdr:from>
    <xdr:to>
      <xdr:col>9</xdr:col>
      <xdr:colOff>97155</xdr:colOff>
      <xdr:row>16</xdr:row>
      <xdr:rowOff>28575</xdr:rowOff>
    </xdr:to>
    <xdr:sp macro="" textlink="">
      <xdr:nvSpPr>
        <xdr:cNvPr id="9" name="Retângulo de cantos arredondados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D854FD-BCA8-47E0-8FF5-21E08A1B4BC5}"/>
            </a:ext>
          </a:extLst>
        </xdr:cNvPr>
        <xdr:cNvSpPr/>
      </xdr:nvSpPr>
      <xdr:spPr>
        <a:xfrm>
          <a:off x="5448300" y="27432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A - Custo Postos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295275</xdr:colOff>
      <xdr:row>3</xdr:row>
      <xdr:rowOff>20615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E2779-63B4-43CD-A66D-E71904098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0"/>
          <a:ext cx="904875" cy="592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1876425</xdr:colOff>
      <xdr:row>0</xdr:row>
      <xdr:rowOff>0</xdr:rowOff>
    </xdr:from>
    <xdr:to>
      <xdr:col>4</xdr:col>
      <xdr:colOff>2997252</xdr:colOff>
      <xdr:row>3</xdr:row>
      <xdr:rowOff>161925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F7EB9-08F2-4048-B6D9-CDD45B921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0"/>
          <a:ext cx="1120827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552451</xdr:colOff>
      <xdr:row>0</xdr:row>
      <xdr:rowOff>0</xdr:rowOff>
    </xdr:from>
    <xdr:to>
      <xdr:col>6</xdr:col>
      <xdr:colOff>340998</xdr:colOff>
      <xdr:row>2</xdr:row>
      <xdr:rowOff>123825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4BF73-E443-44F4-A7DB-DD9AD019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0"/>
          <a:ext cx="756922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329406</xdr:colOff>
      <xdr:row>0</xdr:row>
      <xdr:rowOff>0</xdr:rowOff>
    </xdr:from>
    <xdr:to>
      <xdr:col>7</xdr:col>
      <xdr:colOff>633292</xdr:colOff>
      <xdr:row>3</xdr:row>
      <xdr:rowOff>23811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A1F3C-6006-47AC-B64B-0BDE16F03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7406" y="0"/>
          <a:ext cx="986511" cy="642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152401</xdr:colOff>
      <xdr:row>0</xdr:row>
      <xdr:rowOff>0</xdr:rowOff>
    </xdr:from>
    <xdr:to>
      <xdr:col>5</xdr:col>
      <xdr:colOff>902973</xdr:colOff>
      <xdr:row>2</xdr:row>
      <xdr:rowOff>114300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787AE-BEE4-45DA-B092-786DB00D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1" y="0"/>
          <a:ext cx="750572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142876</xdr:colOff>
      <xdr:row>0</xdr:row>
      <xdr:rowOff>0</xdr:rowOff>
    </xdr:from>
    <xdr:to>
      <xdr:col>3</xdr:col>
      <xdr:colOff>866776</xdr:colOff>
      <xdr:row>2</xdr:row>
      <xdr:rowOff>64820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66737-3875-4919-8EC1-46FC800D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6" y="0"/>
          <a:ext cx="723900" cy="5315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66675</xdr:rowOff>
    </xdr:from>
    <xdr:to>
      <xdr:col>6</xdr:col>
      <xdr:colOff>1226383</xdr:colOff>
      <xdr:row>4</xdr:row>
      <xdr:rowOff>9525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F4E58-BE07-4B00-85B1-25B56F67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66675"/>
          <a:ext cx="107715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3AF1-08AD-442C-8168-7801BC8A0177}">
  <dimension ref="A1:N15"/>
  <sheetViews>
    <sheetView showGridLines="0" view="pageLayout" zoomScaleNormal="100" workbookViewId="0">
      <selection sqref="A1:J1"/>
    </sheetView>
  </sheetViews>
  <sheetFormatPr defaultColWidth="8.85546875" defaultRowHeight="15" x14ac:dyDescent="0.25"/>
  <cols>
    <col min="2" max="2" width="21.42578125" customWidth="1"/>
    <col min="3" max="3" width="17.28515625" customWidth="1"/>
    <col min="4" max="4" width="19" customWidth="1"/>
    <col min="5" max="5" width="12.28515625" customWidth="1"/>
    <col min="6" max="6" width="8.42578125" customWidth="1"/>
    <col min="7" max="7" width="10.85546875" customWidth="1"/>
  </cols>
  <sheetData>
    <row r="1" spans="1:14" ht="18" customHeigh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23"/>
      <c r="L1" s="23"/>
      <c r="M1" s="23"/>
      <c r="N1" s="23"/>
    </row>
    <row r="2" spans="1:14" ht="18.75" x14ac:dyDescent="0.3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24"/>
      <c r="L2" s="24"/>
      <c r="M2" s="24"/>
      <c r="N2" s="24"/>
    </row>
    <row r="3" spans="1:14" ht="14.45" customHeight="1" x14ac:dyDescent="0.25">
      <c r="A3" s="142"/>
      <c r="B3" s="142"/>
      <c r="C3" s="142"/>
      <c r="D3" s="142"/>
      <c r="E3" s="142"/>
      <c r="F3" s="142"/>
      <c r="G3" s="142"/>
      <c r="H3" s="8"/>
    </row>
    <row r="4" spans="1:14" ht="45.75" customHeight="1" x14ac:dyDescent="0.25">
      <c r="A4" s="143" t="s">
        <v>165</v>
      </c>
      <c r="B4" s="143"/>
      <c r="C4" s="143"/>
      <c r="D4" s="143"/>
      <c r="E4" s="143"/>
      <c r="F4" s="143"/>
      <c r="G4" s="143"/>
      <c r="H4" s="143"/>
      <c r="I4" s="143"/>
      <c r="J4" s="143"/>
      <c r="K4" s="25"/>
      <c r="L4" s="25"/>
      <c r="M4" s="25"/>
      <c r="N4" s="25"/>
    </row>
    <row r="15" spans="1:14" ht="15.75" x14ac:dyDescent="0.25">
      <c r="E15" s="26" t="s">
        <v>123</v>
      </c>
    </row>
  </sheetData>
  <mergeCells count="4">
    <mergeCell ref="A1:J1"/>
    <mergeCell ref="A2:J2"/>
    <mergeCell ref="A3:G3"/>
    <mergeCell ref="A4:J4"/>
  </mergeCells>
  <pageMargins left="0.511811024" right="0.511811024" top="0.9916666666666667" bottom="0.78740157499999996" header="0.31496062000000002" footer="0.31496062000000002"/>
  <pageSetup paperSize="9" scale="93" fitToHeight="0" orientation="landscape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F363-890B-42FE-80D0-E68211FDBE21}">
  <dimension ref="A1:M9"/>
  <sheetViews>
    <sheetView view="pageLayout" zoomScaleNormal="100" workbookViewId="0">
      <selection sqref="A1:C1"/>
    </sheetView>
  </sheetViews>
  <sheetFormatPr defaultRowHeight="15" x14ac:dyDescent="0.25"/>
  <cols>
    <col min="1" max="1" width="8.140625" bestFit="1" customWidth="1"/>
    <col min="2" max="2" width="29.5703125" customWidth="1"/>
    <col min="3" max="3" width="26" customWidth="1"/>
  </cols>
  <sheetData>
    <row r="1" spans="1:13" ht="15" customHeight="1" x14ac:dyDescent="0.25">
      <c r="A1" s="144" t="s">
        <v>0</v>
      </c>
      <c r="B1" s="144"/>
      <c r="C1" s="144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146" t="s">
        <v>2</v>
      </c>
      <c r="B2" s="146"/>
      <c r="C2" s="14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4"/>
      <c r="B3" s="2"/>
      <c r="C3" s="2"/>
    </row>
    <row r="4" spans="1:13" ht="15" customHeight="1" x14ac:dyDescent="0.25">
      <c r="A4" s="147" t="s">
        <v>146</v>
      </c>
      <c r="B4" s="147"/>
      <c r="C4" s="147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66" customHeight="1" x14ac:dyDescent="0.25">
      <c r="A5" s="148" t="s">
        <v>165</v>
      </c>
      <c r="B5" s="148"/>
      <c r="C5" s="148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3" x14ac:dyDescent="0.25">
      <c r="A7" s="145"/>
      <c r="B7" s="145"/>
      <c r="C7" s="145"/>
    </row>
    <row r="8" spans="1:13" x14ac:dyDescent="0.25">
      <c r="A8" s="98" t="s">
        <v>134</v>
      </c>
      <c r="B8" s="98" t="s">
        <v>1</v>
      </c>
      <c r="C8" s="98" t="s">
        <v>198</v>
      </c>
    </row>
    <row r="9" spans="1:13" ht="15.75" x14ac:dyDescent="0.25">
      <c r="A9" s="99">
        <v>1</v>
      </c>
      <c r="B9" s="96" t="s">
        <v>193</v>
      </c>
      <c r="C9" s="96" t="s">
        <v>199</v>
      </c>
    </row>
  </sheetData>
  <mergeCells count="5">
    <mergeCell ref="A1:C1"/>
    <mergeCell ref="A7:C7"/>
    <mergeCell ref="A2:C2"/>
    <mergeCell ref="A4:C4"/>
    <mergeCell ref="A5:C5"/>
  </mergeCells>
  <pageMargins left="0.511811024" right="0.511811024" top="0.9916666666666667" bottom="0.78740157499999996" header="0.31496062000000002" footer="0.31496062000000002"/>
  <pageSetup paperSize="9" scale="93" orientation="landscape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3578-4CCA-4D6E-A941-11CBBF6D4070}">
  <dimension ref="A1:R8"/>
  <sheetViews>
    <sheetView view="pageLayout" zoomScaleNormal="100" workbookViewId="0">
      <selection sqref="A1:E1"/>
    </sheetView>
  </sheetViews>
  <sheetFormatPr defaultRowHeight="15" x14ac:dyDescent="0.25"/>
  <cols>
    <col min="1" max="1" width="4.7109375" bestFit="1" customWidth="1"/>
    <col min="2" max="2" width="13.140625" bestFit="1" customWidth="1"/>
    <col min="3" max="3" width="6.140625" bestFit="1" customWidth="1"/>
    <col min="4" max="4" width="20.7109375" customWidth="1"/>
    <col min="5" max="5" width="45.28515625" customWidth="1"/>
  </cols>
  <sheetData>
    <row r="1" spans="1:18" x14ac:dyDescent="0.25">
      <c r="A1" s="144" t="s">
        <v>0</v>
      </c>
      <c r="B1" s="144"/>
      <c r="C1" s="144"/>
      <c r="D1" s="144"/>
      <c r="E1" s="144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x14ac:dyDescent="0.25">
      <c r="A2" s="146" t="s">
        <v>2</v>
      </c>
      <c r="B2" s="146"/>
      <c r="C2" s="146"/>
      <c r="D2" s="146"/>
      <c r="E2" s="14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4"/>
      <c r="B3" s="2"/>
      <c r="C3" s="2"/>
      <c r="D3" s="2"/>
      <c r="E3" s="2"/>
      <c r="F3" s="2"/>
      <c r="G3" s="2"/>
    </row>
    <row r="4" spans="1:18" x14ac:dyDescent="0.25">
      <c r="A4" s="147" t="s">
        <v>149</v>
      </c>
      <c r="B4" s="147"/>
      <c r="C4" s="147"/>
      <c r="D4" s="147"/>
      <c r="E4" s="14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1.75" customHeight="1" x14ac:dyDescent="0.25">
      <c r="A5" s="148" t="s">
        <v>165</v>
      </c>
      <c r="B5" s="148"/>
      <c r="C5" s="148"/>
      <c r="D5" s="148"/>
      <c r="E5" s="14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 thickBot="1" x14ac:dyDescent="0.3"/>
    <row r="7" spans="1:18" x14ac:dyDescent="0.25">
      <c r="A7" s="87" t="s">
        <v>3</v>
      </c>
      <c r="B7" s="88" t="s">
        <v>1</v>
      </c>
      <c r="C7" s="88" t="s">
        <v>147</v>
      </c>
      <c r="D7" s="149" t="s">
        <v>145</v>
      </c>
      <c r="E7" s="150"/>
    </row>
    <row r="8" spans="1:18" ht="25.5" x14ac:dyDescent="0.25">
      <c r="A8" s="121">
        <v>1</v>
      </c>
      <c r="B8" s="122" t="s">
        <v>195</v>
      </c>
      <c r="C8" s="123">
        <v>1</v>
      </c>
      <c r="D8" s="124" t="s">
        <v>148</v>
      </c>
      <c r="E8" s="125" t="s">
        <v>196</v>
      </c>
    </row>
  </sheetData>
  <mergeCells count="5">
    <mergeCell ref="D7:E7"/>
    <mergeCell ref="A1:E1"/>
    <mergeCell ref="A2:E2"/>
    <mergeCell ref="A4:E4"/>
    <mergeCell ref="A5:E5"/>
  </mergeCells>
  <pageMargins left="0.511811024" right="0.511811024" top="0.9916666666666667" bottom="0.78740157499999996" header="0.31496062000000002" footer="0.31496062000000002"/>
  <pageSetup paperSize="9" scale="93" orientation="portrait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dimension ref="A1:Z15"/>
  <sheetViews>
    <sheetView view="pageLayout" zoomScaleNormal="100" workbookViewId="0">
      <selection activeCell="A16" sqref="A16"/>
    </sheetView>
  </sheetViews>
  <sheetFormatPr defaultRowHeight="15" x14ac:dyDescent="0.25"/>
  <cols>
    <col min="1" max="1" width="4.7109375" style="5" bestFit="1" customWidth="1"/>
    <col min="2" max="2" width="25.140625" bestFit="1" customWidth="1"/>
    <col min="3" max="3" width="7" style="3" customWidth="1"/>
    <col min="4" max="4" width="3.85546875" customWidth="1"/>
    <col min="5" max="5" width="23" bestFit="1" customWidth="1"/>
    <col min="6" max="6" width="14.42578125" bestFit="1" customWidth="1"/>
    <col min="7" max="7" width="10.7109375" bestFit="1" customWidth="1"/>
    <col min="8" max="8" width="19.5703125" bestFit="1" customWidth="1"/>
    <col min="9" max="9" width="7.140625" customWidth="1"/>
    <col min="10" max="10" width="8.5703125" customWidth="1"/>
    <col min="11" max="11" width="7.7109375" bestFit="1" customWidth="1"/>
    <col min="12" max="12" width="8.28515625" customWidth="1"/>
    <col min="13" max="13" width="8.7109375" customWidth="1"/>
    <col min="14" max="14" width="8" customWidth="1"/>
    <col min="15" max="15" width="7.28515625" bestFit="1" customWidth="1"/>
    <col min="16" max="16" width="7.7109375" bestFit="1" customWidth="1"/>
    <col min="17" max="18" width="6" bestFit="1" customWidth="1"/>
    <col min="19" max="19" width="8.28515625" customWidth="1"/>
  </cols>
  <sheetData>
    <row r="1" spans="1:26" ht="14.45" customHeight="1" x14ac:dyDescent="0.25">
      <c r="A1" s="144" t="s">
        <v>0</v>
      </c>
      <c r="B1" s="144"/>
      <c r="C1" s="144"/>
      <c r="D1" s="144"/>
      <c r="E1" s="144"/>
      <c r="F1" s="144"/>
      <c r="G1" s="1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46" t="s">
        <v>2</v>
      </c>
      <c r="B2" s="146"/>
      <c r="C2" s="146"/>
      <c r="D2" s="146"/>
      <c r="E2" s="146"/>
      <c r="F2" s="146"/>
      <c r="G2" s="14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27" customHeight="1" x14ac:dyDescent="0.25">
      <c r="A4" s="147" t="s">
        <v>6</v>
      </c>
      <c r="B4" s="147"/>
      <c r="C4" s="147"/>
      <c r="D4" s="147"/>
      <c r="E4" s="147"/>
      <c r="F4" s="147"/>
      <c r="G4" s="147"/>
      <c r="H4" s="8"/>
    </row>
    <row r="5" spans="1:26" ht="51.75" customHeight="1" x14ac:dyDescent="0.25">
      <c r="A5" s="148" t="s">
        <v>165</v>
      </c>
      <c r="B5" s="148"/>
      <c r="C5" s="148"/>
      <c r="D5" s="148"/>
      <c r="E5" s="148"/>
      <c r="F5" s="148"/>
      <c r="G5" s="148"/>
      <c r="H5" s="9"/>
    </row>
    <row r="6" spans="1:26" ht="15.75" thickBot="1" x14ac:dyDescent="0.3">
      <c r="A6"/>
      <c r="C6"/>
    </row>
    <row r="7" spans="1:26" ht="24.75" customHeight="1" x14ac:dyDescent="0.25">
      <c r="A7" s="154" t="s">
        <v>192</v>
      </c>
      <c r="B7" s="155"/>
      <c r="C7" s="155"/>
      <c r="D7" s="155"/>
      <c r="E7" s="155"/>
      <c r="F7" s="155"/>
      <c r="G7" s="156"/>
    </row>
    <row r="8" spans="1:26" ht="25.5" x14ac:dyDescent="0.25">
      <c r="A8" s="17" t="s">
        <v>3</v>
      </c>
      <c r="B8" s="151" t="s">
        <v>1</v>
      </c>
      <c r="C8" s="151"/>
      <c r="D8" s="10" t="s">
        <v>4</v>
      </c>
      <c r="E8" s="10" t="s">
        <v>153</v>
      </c>
      <c r="F8" s="10" t="s">
        <v>15</v>
      </c>
      <c r="G8" s="18" t="s">
        <v>5</v>
      </c>
      <c r="H8" s="6"/>
    </row>
    <row r="9" spans="1:26" x14ac:dyDescent="0.25">
      <c r="A9" s="19">
        <v>1</v>
      </c>
      <c r="B9" s="152" t="s">
        <v>157</v>
      </c>
      <c r="C9" s="152"/>
      <c r="D9" s="13">
        <v>1</v>
      </c>
      <c r="E9" s="7">
        <v>1519.67</v>
      </c>
      <c r="F9" s="95">
        <f>E9*D9</f>
        <v>1519.67</v>
      </c>
      <c r="G9" s="20" t="s">
        <v>158</v>
      </c>
      <c r="H9" s="6"/>
    </row>
    <row r="10" spans="1:26" x14ac:dyDescent="0.25">
      <c r="A10" s="158" t="s">
        <v>155</v>
      </c>
      <c r="B10" s="159"/>
      <c r="C10" s="159"/>
      <c r="D10" s="159"/>
      <c r="E10" s="159"/>
      <c r="F10" s="93">
        <f>SUM(F9:F9)</f>
        <v>1519.67</v>
      </c>
      <c r="G10" s="11"/>
      <c r="H10" s="6"/>
    </row>
    <row r="11" spans="1:26" ht="15" customHeight="1" x14ac:dyDescent="0.25">
      <c r="A11" s="158" t="s">
        <v>159</v>
      </c>
      <c r="B11" s="159"/>
      <c r="C11" s="159"/>
      <c r="D11" s="159"/>
      <c r="E11" s="159"/>
      <c r="F11" s="93">
        <f>F10/120</f>
        <v>12.663916666666667</v>
      </c>
      <c r="G11" s="11"/>
      <c r="H11" s="6"/>
    </row>
    <row r="12" spans="1:26" ht="14.45" customHeight="1" x14ac:dyDescent="0.25">
      <c r="A12" s="158" t="s">
        <v>16</v>
      </c>
      <c r="B12" s="159"/>
      <c r="C12" s="159"/>
      <c r="D12" s="159"/>
      <c r="E12" s="159"/>
      <c r="F12" s="93">
        <f>F11</f>
        <v>12.663916666666667</v>
      </c>
      <c r="G12" s="11"/>
      <c r="H12" s="6"/>
    </row>
    <row r="13" spans="1:26" ht="31.15" customHeight="1" thickBot="1" x14ac:dyDescent="0.3">
      <c r="A13" s="160" t="s">
        <v>197</v>
      </c>
      <c r="B13" s="161"/>
      <c r="C13" s="161"/>
      <c r="D13" s="161"/>
      <c r="E13" s="161"/>
      <c r="F13" s="94">
        <f>F12/8</f>
        <v>1.5829895833333334</v>
      </c>
      <c r="G13" s="12"/>
      <c r="H13" s="6"/>
    </row>
    <row r="14" spans="1:26" ht="40.15" customHeight="1" x14ac:dyDescent="0.25">
      <c r="A14" s="157" t="s">
        <v>14</v>
      </c>
      <c r="B14" s="157"/>
      <c r="C14" s="157"/>
      <c r="D14" s="157"/>
      <c r="E14" s="157"/>
      <c r="F14" s="157"/>
      <c r="G14" s="157"/>
      <c r="H14" s="6"/>
    </row>
    <row r="15" spans="1:26" ht="32.25" customHeight="1" x14ac:dyDescent="0.25">
      <c r="A15" s="153" t="s">
        <v>213</v>
      </c>
      <c r="B15" s="153"/>
      <c r="C15" s="153"/>
      <c r="D15" s="153"/>
      <c r="E15" s="153"/>
      <c r="F15" s="153"/>
      <c r="G15" s="153"/>
      <c r="H15" s="6"/>
    </row>
  </sheetData>
  <mergeCells count="13">
    <mergeCell ref="B8:C8"/>
    <mergeCell ref="B9:C9"/>
    <mergeCell ref="A15:G15"/>
    <mergeCell ref="A1:G1"/>
    <mergeCell ref="A2:G2"/>
    <mergeCell ref="A4:G4"/>
    <mergeCell ref="A5:G5"/>
    <mergeCell ref="A7:G7"/>
    <mergeCell ref="A14:G14"/>
    <mergeCell ref="A12:E12"/>
    <mergeCell ref="A10:E10"/>
    <mergeCell ref="A13:E13"/>
    <mergeCell ref="A11:E11"/>
  </mergeCells>
  <pageMargins left="0.511811024" right="0.511811024" top="0.9916666666666667" bottom="0.78740157499999996" header="0.31496062000000002" footer="0.31496062000000002"/>
  <pageSetup paperSize="9" scale="93" orientation="portrait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8CB-699E-4DB1-AF53-27857BF6777F}">
  <dimension ref="A1:AB27"/>
  <sheetViews>
    <sheetView view="pageLayout" zoomScaleNormal="80" zoomScaleSheetLayoutView="80" workbookViewId="0">
      <selection activeCell="C32" sqref="C32"/>
    </sheetView>
  </sheetViews>
  <sheetFormatPr defaultRowHeight="15" x14ac:dyDescent="0.25"/>
  <cols>
    <col min="1" max="1" width="5.7109375" style="5" bestFit="1" customWidth="1"/>
    <col min="2" max="2" width="51" customWidth="1"/>
    <col min="3" max="3" width="10.7109375" style="120" customWidth="1"/>
    <col min="4" max="4" width="7.5703125" customWidth="1"/>
    <col min="5" max="5" width="12.7109375" customWidth="1"/>
    <col min="6" max="6" width="15.140625" style="3" customWidth="1"/>
    <col min="7" max="7" width="10.140625" bestFit="1" customWidth="1"/>
    <col min="8" max="8" width="13.5703125" bestFit="1" customWidth="1"/>
    <col min="9" max="10" width="19.5703125" bestFit="1" customWidth="1"/>
    <col min="11" max="11" width="7.140625" customWidth="1"/>
    <col min="12" max="12" width="8.5703125" customWidth="1"/>
    <col min="13" max="13" width="7.7109375" bestFit="1" customWidth="1"/>
    <col min="14" max="14" width="8.28515625" customWidth="1"/>
    <col min="15" max="15" width="8.7109375" customWidth="1"/>
    <col min="16" max="16" width="8" customWidth="1"/>
    <col min="17" max="17" width="7.28515625" bestFit="1" customWidth="1"/>
    <col min="18" max="18" width="7.7109375" bestFit="1" customWidth="1"/>
    <col min="19" max="20" width="6" bestFit="1" customWidth="1"/>
    <col min="21" max="21" width="8.28515625" customWidth="1"/>
  </cols>
  <sheetData>
    <row r="1" spans="1:28" ht="15.6" customHeigh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x14ac:dyDescent="0.3">
      <c r="A2" s="141" t="s">
        <v>2</v>
      </c>
      <c r="B2" s="141"/>
      <c r="C2" s="141"/>
      <c r="D2" s="141"/>
      <c r="E2" s="141"/>
      <c r="F2" s="141"/>
      <c r="G2" s="141"/>
      <c r="H2" s="141"/>
      <c r="I2" s="2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x14ac:dyDescent="0.25">
      <c r="A3" s="4"/>
      <c r="B3" s="2"/>
      <c r="C3" s="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t="14.45" customHeight="1" x14ac:dyDescent="0.25">
      <c r="A4" s="147" t="s">
        <v>154</v>
      </c>
      <c r="B4" s="147"/>
      <c r="C4" s="147"/>
      <c r="D4" s="147"/>
      <c r="E4" s="147"/>
      <c r="F4" s="147"/>
      <c r="G4" s="147"/>
      <c r="H4" s="147"/>
      <c r="I4" s="8"/>
      <c r="J4" s="8"/>
    </row>
    <row r="5" spans="1:28" ht="48" customHeight="1" x14ac:dyDescent="0.25">
      <c r="A5" s="148" t="s">
        <v>165</v>
      </c>
      <c r="B5" s="148"/>
      <c r="C5" s="148"/>
      <c r="D5" s="148"/>
      <c r="E5" s="148"/>
      <c r="F5" s="148"/>
      <c r="G5" s="148"/>
      <c r="H5" s="148"/>
      <c r="I5" s="9"/>
      <c r="J5" s="9"/>
    </row>
    <row r="6" spans="1:28" x14ac:dyDescent="0.25">
      <c r="A6"/>
      <c r="F6"/>
    </row>
    <row r="7" spans="1:28" x14ac:dyDescent="0.25">
      <c r="A7" s="164" t="s">
        <v>188</v>
      </c>
      <c r="B7" s="164"/>
      <c r="C7" s="164"/>
      <c r="D7" s="164"/>
      <c r="E7" s="164"/>
      <c r="F7" s="164"/>
      <c r="G7" s="164"/>
      <c r="H7" s="164"/>
    </row>
    <row r="8" spans="1:28" ht="45" x14ac:dyDescent="0.25">
      <c r="A8" s="110" t="s">
        <v>7</v>
      </c>
      <c r="B8" s="110" t="s">
        <v>9</v>
      </c>
      <c r="C8" s="110" t="s">
        <v>166</v>
      </c>
      <c r="D8" s="110" t="s">
        <v>167</v>
      </c>
      <c r="E8" s="110" t="s">
        <v>168</v>
      </c>
      <c r="F8" s="110" t="s">
        <v>10</v>
      </c>
      <c r="G8" s="110" t="s">
        <v>8</v>
      </c>
      <c r="H8" s="110" t="s">
        <v>11</v>
      </c>
    </row>
    <row r="9" spans="1:28" ht="60" x14ac:dyDescent="0.25">
      <c r="A9" s="111">
        <v>1</v>
      </c>
      <c r="B9" s="109" t="s">
        <v>169</v>
      </c>
      <c r="C9" s="112" t="s">
        <v>166</v>
      </c>
      <c r="D9" s="112">
        <v>3</v>
      </c>
      <c r="E9" s="112">
        <v>1</v>
      </c>
      <c r="F9" s="113">
        <f>SUM(D9:E9)</f>
        <v>4</v>
      </c>
      <c r="G9" s="114">
        <v>39.65</v>
      </c>
      <c r="H9" s="114">
        <f>G9*F9</f>
        <v>158.6</v>
      </c>
    </row>
    <row r="10" spans="1:28" ht="45" x14ac:dyDescent="0.25">
      <c r="A10" s="113">
        <v>2</v>
      </c>
      <c r="B10" s="115" t="s">
        <v>170</v>
      </c>
      <c r="C10" s="112" t="s">
        <v>166</v>
      </c>
      <c r="D10" s="112">
        <v>4</v>
      </c>
      <c r="E10" s="112">
        <v>2</v>
      </c>
      <c r="F10" s="113">
        <f t="shared" ref="F10:F25" si="0">SUM(D10:E10)</f>
        <v>6</v>
      </c>
      <c r="G10" s="114">
        <v>34.29</v>
      </c>
      <c r="H10" s="114">
        <f>G10*F10</f>
        <v>205.74</v>
      </c>
    </row>
    <row r="11" spans="1:28" x14ac:dyDescent="0.25">
      <c r="A11" s="111">
        <v>3</v>
      </c>
      <c r="B11" s="109" t="s">
        <v>171</v>
      </c>
      <c r="C11" s="112" t="s">
        <v>172</v>
      </c>
      <c r="D11" s="112">
        <v>4</v>
      </c>
      <c r="E11" s="112">
        <v>4</v>
      </c>
      <c r="F11" s="113">
        <f t="shared" si="0"/>
        <v>8</v>
      </c>
      <c r="G11" s="114">
        <v>8.0500000000000007</v>
      </c>
      <c r="H11" s="114">
        <f>G11*F11</f>
        <v>64.400000000000006</v>
      </c>
    </row>
    <row r="12" spans="1:28" x14ac:dyDescent="0.25">
      <c r="A12" s="113">
        <v>4</v>
      </c>
      <c r="B12" s="109" t="s">
        <v>173</v>
      </c>
      <c r="C12" s="112" t="s">
        <v>166</v>
      </c>
      <c r="D12" s="112">
        <v>1</v>
      </c>
      <c r="E12" s="112">
        <v>0</v>
      </c>
      <c r="F12" s="113">
        <f t="shared" si="0"/>
        <v>1</v>
      </c>
      <c r="G12" s="114">
        <v>3.38</v>
      </c>
      <c r="H12" s="114">
        <f t="shared" ref="H12:H25" si="1">G12*F12</f>
        <v>3.38</v>
      </c>
    </row>
    <row r="13" spans="1:28" ht="75" x14ac:dyDescent="0.25">
      <c r="A13" s="111">
        <v>5</v>
      </c>
      <c r="B13" s="109" t="s">
        <v>174</v>
      </c>
      <c r="C13" s="112" t="s">
        <v>172</v>
      </c>
      <c r="D13" s="112">
        <v>2</v>
      </c>
      <c r="E13" s="112">
        <v>1</v>
      </c>
      <c r="F13" s="113">
        <f t="shared" si="0"/>
        <v>3</v>
      </c>
      <c r="G13" s="114">
        <v>50.43</v>
      </c>
      <c r="H13" s="114">
        <f t="shared" si="1"/>
        <v>151.29</v>
      </c>
    </row>
    <row r="14" spans="1:28" x14ac:dyDescent="0.25">
      <c r="A14" s="113">
        <v>6</v>
      </c>
      <c r="B14" s="109" t="s">
        <v>175</v>
      </c>
      <c r="C14" s="112" t="s">
        <v>166</v>
      </c>
      <c r="D14" s="112">
        <v>1</v>
      </c>
      <c r="E14" s="112">
        <v>1</v>
      </c>
      <c r="F14" s="113">
        <f t="shared" si="0"/>
        <v>2</v>
      </c>
      <c r="G14" s="114">
        <v>15.4</v>
      </c>
      <c r="H14" s="114">
        <f t="shared" si="1"/>
        <v>30.8</v>
      </c>
    </row>
    <row r="15" spans="1:28" ht="42.75" customHeight="1" x14ac:dyDescent="0.25">
      <c r="A15" s="111">
        <v>7</v>
      </c>
      <c r="B15" s="109" t="s">
        <v>176</v>
      </c>
      <c r="C15" s="112" t="s">
        <v>177</v>
      </c>
      <c r="D15" s="112">
        <v>3</v>
      </c>
      <c r="E15" s="112">
        <v>3</v>
      </c>
      <c r="F15" s="113">
        <f t="shared" si="0"/>
        <v>6</v>
      </c>
      <c r="G15" s="114">
        <v>5.4</v>
      </c>
      <c r="H15" s="114">
        <f t="shared" si="1"/>
        <v>32.400000000000006</v>
      </c>
    </row>
    <row r="16" spans="1:28" ht="25.5" x14ac:dyDescent="0.25">
      <c r="A16" s="113">
        <v>8</v>
      </c>
      <c r="B16" s="109" t="s">
        <v>178</v>
      </c>
      <c r="C16" s="112" t="s">
        <v>179</v>
      </c>
      <c r="D16" s="112">
        <v>5</v>
      </c>
      <c r="E16" s="112">
        <v>5</v>
      </c>
      <c r="F16" s="113">
        <f t="shared" si="0"/>
        <v>10</v>
      </c>
      <c r="G16" s="114">
        <v>14.11</v>
      </c>
      <c r="H16" s="114">
        <f t="shared" si="1"/>
        <v>141.1</v>
      </c>
    </row>
    <row r="17" spans="1:8" ht="45" x14ac:dyDescent="0.25">
      <c r="A17" s="111">
        <v>9</v>
      </c>
      <c r="B17" s="109" t="s">
        <v>180</v>
      </c>
      <c r="C17" s="112" t="s">
        <v>181</v>
      </c>
      <c r="D17" s="112">
        <v>1</v>
      </c>
      <c r="E17" s="112">
        <v>1</v>
      </c>
      <c r="F17" s="113">
        <f t="shared" si="0"/>
        <v>2</v>
      </c>
      <c r="G17" s="114">
        <v>7.73</v>
      </c>
      <c r="H17" s="114">
        <f t="shared" si="1"/>
        <v>15.46</v>
      </c>
    </row>
    <row r="18" spans="1:8" ht="30" x14ac:dyDescent="0.25">
      <c r="A18" s="113">
        <v>10</v>
      </c>
      <c r="B18" s="109" t="s">
        <v>182</v>
      </c>
      <c r="C18" s="112" t="s">
        <v>172</v>
      </c>
      <c r="D18" s="112">
        <v>6</v>
      </c>
      <c r="E18" s="112">
        <v>6</v>
      </c>
      <c r="F18" s="113">
        <f t="shared" si="0"/>
        <v>12</v>
      </c>
      <c r="G18" s="114">
        <v>2.67</v>
      </c>
      <c r="H18" s="114">
        <f t="shared" si="1"/>
        <v>32.04</v>
      </c>
    </row>
    <row r="19" spans="1:8" ht="25.5" x14ac:dyDescent="0.25">
      <c r="A19" s="111">
        <v>11</v>
      </c>
      <c r="B19" s="109" t="s">
        <v>183</v>
      </c>
      <c r="C19" s="112" t="s">
        <v>184</v>
      </c>
      <c r="D19" s="112">
        <v>4</v>
      </c>
      <c r="E19" s="112">
        <v>4</v>
      </c>
      <c r="F19" s="113">
        <f t="shared" si="0"/>
        <v>8</v>
      </c>
      <c r="G19" s="114">
        <v>6.17</v>
      </c>
      <c r="H19" s="114">
        <f t="shared" si="1"/>
        <v>49.36</v>
      </c>
    </row>
    <row r="20" spans="1:8" ht="60" x14ac:dyDescent="0.25">
      <c r="A20" s="113">
        <v>12</v>
      </c>
      <c r="B20" s="109" t="s">
        <v>185</v>
      </c>
      <c r="C20" s="112" t="s">
        <v>181</v>
      </c>
      <c r="D20" s="112">
        <v>200</v>
      </c>
      <c r="E20" s="112">
        <v>200</v>
      </c>
      <c r="F20" s="113">
        <f t="shared" si="0"/>
        <v>400</v>
      </c>
      <c r="G20" s="114">
        <v>0.74</v>
      </c>
      <c r="H20" s="114">
        <f t="shared" si="1"/>
        <v>296</v>
      </c>
    </row>
    <row r="21" spans="1:8" ht="45" x14ac:dyDescent="0.25">
      <c r="A21" s="111">
        <v>13</v>
      </c>
      <c r="B21" s="109" t="s">
        <v>186</v>
      </c>
      <c r="C21" s="112" t="s">
        <v>181</v>
      </c>
      <c r="D21" s="112">
        <v>2</v>
      </c>
      <c r="E21" s="112">
        <v>2</v>
      </c>
      <c r="F21" s="113">
        <f t="shared" si="0"/>
        <v>4</v>
      </c>
      <c r="G21" s="114">
        <v>3.12</v>
      </c>
      <c r="H21" s="114">
        <f t="shared" si="1"/>
        <v>12.48</v>
      </c>
    </row>
    <row r="22" spans="1:8" x14ac:dyDescent="0.25">
      <c r="A22" s="113">
        <v>14</v>
      </c>
      <c r="B22" s="109" t="s">
        <v>201</v>
      </c>
      <c r="C22" s="127" t="s">
        <v>166</v>
      </c>
      <c r="D22" s="127">
        <v>1</v>
      </c>
      <c r="E22" s="127">
        <v>1</v>
      </c>
      <c r="F22" s="128">
        <f t="shared" si="0"/>
        <v>2</v>
      </c>
      <c r="G22" s="129">
        <v>35.869999999999997</v>
      </c>
      <c r="H22" s="129">
        <f t="shared" si="1"/>
        <v>71.739999999999995</v>
      </c>
    </row>
    <row r="23" spans="1:8" ht="32.25" customHeight="1" x14ac:dyDescent="0.25">
      <c r="A23" s="111">
        <v>15</v>
      </c>
      <c r="B23" s="109" t="s">
        <v>200</v>
      </c>
      <c r="C23" s="127" t="s">
        <v>202</v>
      </c>
      <c r="D23" s="127">
        <v>1</v>
      </c>
      <c r="E23" s="127">
        <v>1</v>
      </c>
      <c r="F23" s="128">
        <f t="shared" si="0"/>
        <v>2</v>
      </c>
      <c r="G23" s="129">
        <v>36.65</v>
      </c>
      <c r="H23" s="129">
        <f t="shared" si="1"/>
        <v>73.3</v>
      </c>
    </row>
    <row r="24" spans="1:8" ht="120" x14ac:dyDescent="0.25">
      <c r="A24" s="113">
        <v>16</v>
      </c>
      <c r="B24" s="109" t="s">
        <v>203</v>
      </c>
      <c r="C24" s="127" t="s">
        <v>166</v>
      </c>
      <c r="D24" s="127">
        <v>2</v>
      </c>
      <c r="E24" s="127">
        <v>1</v>
      </c>
      <c r="F24" s="128">
        <f t="shared" si="0"/>
        <v>3</v>
      </c>
      <c r="G24" s="129">
        <v>44.46</v>
      </c>
      <c r="H24" s="129">
        <f t="shared" si="1"/>
        <v>133.38</v>
      </c>
    </row>
    <row r="25" spans="1:8" ht="45" x14ac:dyDescent="0.25">
      <c r="A25" s="111">
        <v>17</v>
      </c>
      <c r="B25" s="109" t="s">
        <v>187</v>
      </c>
      <c r="C25" s="112" t="s">
        <v>184</v>
      </c>
      <c r="D25" s="112">
        <v>4</v>
      </c>
      <c r="E25" s="112">
        <v>4</v>
      </c>
      <c r="F25" s="113">
        <f t="shared" si="0"/>
        <v>8</v>
      </c>
      <c r="G25" s="114">
        <v>14.84</v>
      </c>
      <c r="H25" s="114">
        <f t="shared" si="1"/>
        <v>118.72</v>
      </c>
    </row>
    <row r="26" spans="1:8" x14ac:dyDescent="0.25">
      <c r="A26" s="162" t="s">
        <v>12</v>
      </c>
      <c r="B26" s="162"/>
      <c r="C26" s="162"/>
      <c r="D26" s="162"/>
      <c r="E26" s="162"/>
      <c r="F26" s="162"/>
      <c r="G26" s="116"/>
      <c r="H26" s="117">
        <f>SUM(H9:H25)</f>
        <v>1590.1899999999998</v>
      </c>
    </row>
    <row r="27" spans="1:8" x14ac:dyDescent="0.25">
      <c r="A27" s="163" t="s">
        <v>13</v>
      </c>
      <c r="B27" s="163"/>
      <c r="C27" s="163"/>
      <c r="D27" s="163"/>
      <c r="E27" s="163"/>
      <c r="F27" s="163"/>
      <c r="G27" s="118"/>
      <c r="H27" s="119">
        <f>H26/12</f>
        <v>132.51583333333332</v>
      </c>
    </row>
  </sheetData>
  <mergeCells count="7">
    <mergeCell ref="A2:H2"/>
    <mergeCell ref="A1:H1"/>
    <mergeCell ref="A26:F26"/>
    <mergeCell ref="A27:F27"/>
    <mergeCell ref="A7:H7"/>
    <mergeCell ref="A5:H5"/>
    <mergeCell ref="A4:H4"/>
  </mergeCells>
  <pageMargins left="0.511811024" right="0.511811024" top="0.9916666666666667" bottom="0.78740157499999996" header="0.31496062000000002" footer="0.31496062000000002"/>
  <pageSetup paperSize="9" scale="72" orientation="portrait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46CC-5C71-4740-A2E2-20DB99AFA381}">
  <dimension ref="A1:Z17"/>
  <sheetViews>
    <sheetView view="pageLayout" zoomScaleNormal="100" zoomScaleSheetLayoutView="90" workbookViewId="0">
      <selection activeCell="F20" sqref="F20"/>
    </sheetView>
  </sheetViews>
  <sheetFormatPr defaultRowHeight="15" x14ac:dyDescent="0.25"/>
  <cols>
    <col min="1" max="1" width="6.5703125" style="5" customWidth="1"/>
    <col min="2" max="2" width="34" customWidth="1"/>
    <col min="3" max="3" width="11.28515625" style="3" customWidth="1"/>
    <col min="4" max="4" width="9.140625" style="3" customWidth="1"/>
    <col min="5" max="5" width="10.5703125" style="3" customWidth="1"/>
    <col min="6" max="6" width="14.42578125" bestFit="1" customWidth="1"/>
    <col min="7" max="7" width="10.7109375" bestFit="1" customWidth="1"/>
    <col min="8" max="8" width="19.5703125" bestFit="1" customWidth="1"/>
    <col min="9" max="9" width="7.140625" customWidth="1"/>
    <col min="10" max="10" width="8.5703125" customWidth="1"/>
    <col min="11" max="11" width="7.7109375" bestFit="1" customWidth="1"/>
    <col min="12" max="12" width="8.28515625" customWidth="1"/>
    <col min="13" max="13" width="8.7109375" customWidth="1"/>
    <col min="14" max="14" width="8" customWidth="1"/>
    <col min="15" max="15" width="7.28515625" bestFit="1" customWidth="1"/>
    <col min="16" max="16" width="7.7109375" bestFit="1" customWidth="1"/>
    <col min="17" max="18" width="6" bestFit="1" customWidth="1"/>
    <col min="19" max="19" width="8.28515625" customWidth="1"/>
  </cols>
  <sheetData>
    <row r="1" spans="1:26" ht="14.45" customHeight="1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67" t="s">
        <v>2</v>
      </c>
      <c r="B2" s="167"/>
      <c r="C2" s="167"/>
      <c r="D2" s="167"/>
      <c r="E2" s="167"/>
      <c r="F2" s="167"/>
      <c r="G2" s="167"/>
      <c r="H2" s="167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x14ac:dyDescent="0.25">
      <c r="A3" s="4"/>
      <c r="B3" s="2"/>
      <c r="C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27" customHeight="1" x14ac:dyDescent="0.25">
      <c r="A4" s="147" t="s">
        <v>162</v>
      </c>
      <c r="B4" s="147"/>
      <c r="C4" s="147"/>
      <c r="D4" s="147"/>
      <c r="E4" s="147"/>
      <c r="F4" s="147"/>
      <c r="G4" s="147"/>
      <c r="H4" s="147"/>
    </row>
    <row r="5" spans="1:26" ht="51.75" customHeight="1" x14ac:dyDescent="0.25">
      <c r="A5" s="148" t="s">
        <v>165</v>
      </c>
      <c r="B5" s="148"/>
      <c r="C5" s="148"/>
      <c r="D5" s="148"/>
      <c r="E5" s="148"/>
      <c r="F5" s="148"/>
      <c r="G5" s="148"/>
      <c r="H5" s="148"/>
    </row>
    <row r="6" spans="1:26" x14ac:dyDescent="0.25">
      <c r="A6"/>
      <c r="C6"/>
    </row>
    <row r="7" spans="1:26" x14ac:dyDescent="0.25">
      <c r="A7" s="166" t="s">
        <v>189</v>
      </c>
      <c r="B7" s="166"/>
      <c r="C7" s="166"/>
      <c r="D7" s="166"/>
      <c r="E7" s="166"/>
      <c r="F7" s="166"/>
      <c r="G7" s="166"/>
      <c r="H7" s="166"/>
    </row>
    <row r="8" spans="1:26" ht="45" x14ac:dyDescent="0.25">
      <c r="A8" s="130" t="s">
        <v>7</v>
      </c>
      <c r="B8" s="130" t="s">
        <v>9</v>
      </c>
      <c r="C8" s="130" t="s">
        <v>166</v>
      </c>
      <c r="D8" s="130" t="s">
        <v>167</v>
      </c>
      <c r="E8" s="130" t="s">
        <v>168</v>
      </c>
      <c r="F8" s="130" t="s">
        <v>10</v>
      </c>
      <c r="G8" s="130" t="s">
        <v>8</v>
      </c>
      <c r="H8" s="130" t="s">
        <v>11</v>
      </c>
    </row>
    <row r="9" spans="1:26" ht="60.75" x14ac:dyDescent="0.25">
      <c r="A9" s="131">
        <v>1</v>
      </c>
      <c r="B9" s="132" t="s">
        <v>210</v>
      </c>
      <c r="C9" s="131" t="s">
        <v>166</v>
      </c>
      <c r="D9" s="131">
        <v>1</v>
      </c>
      <c r="E9" s="131">
        <v>1</v>
      </c>
      <c r="F9" s="131">
        <f>SUM(D9:E9)</f>
        <v>2</v>
      </c>
      <c r="G9" s="134">
        <v>107.89</v>
      </c>
      <c r="H9" s="134">
        <f>G9*F9</f>
        <v>215.78</v>
      </c>
    </row>
    <row r="10" spans="1:26" ht="24.75" x14ac:dyDescent="0.25">
      <c r="A10" s="126">
        <v>2</v>
      </c>
      <c r="B10" s="132" t="s">
        <v>209</v>
      </c>
      <c r="C10" s="127" t="s">
        <v>166</v>
      </c>
      <c r="D10" s="127">
        <v>1</v>
      </c>
      <c r="E10" s="127">
        <v>1</v>
      </c>
      <c r="F10" s="131">
        <f t="shared" ref="F10:F15" si="0">SUM(D10:E10)</f>
        <v>2</v>
      </c>
      <c r="G10" s="129">
        <v>10.57</v>
      </c>
      <c r="H10" s="134">
        <f t="shared" ref="H10:H15" si="1">G10*F10</f>
        <v>21.14</v>
      </c>
    </row>
    <row r="11" spans="1:26" ht="72.75" x14ac:dyDescent="0.25">
      <c r="A11" s="126">
        <v>3</v>
      </c>
      <c r="B11" s="132" t="s">
        <v>204</v>
      </c>
      <c r="C11" s="127" t="s">
        <v>166</v>
      </c>
      <c r="D11" s="127">
        <v>2</v>
      </c>
      <c r="E11" s="127">
        <v>2</v>
      </c>
      <c r="F11" s="131">
        <f t="shared" si="0"/>
        <v>4</v>
      </c>
      <c r="G11" s="129">
        <v>26.3</v>
      </c>
      <c r="H11" s="134">
        <f t="shared" si="1"/>
        <v>105.2</v>
      </c>
    </row>
    <row r="12" spans="1:26" ht="75" customHeight="1" x14ac:dyDescent="0.25">
      <c r="A12" s="126">
        <v>4</v>
      </c>
      <c r="B12" s="132" t="s">
        <v>211</v>
      </c>
      <c r="C12" s="127" t="s">
        <v>166</v>
      </c>
      <c r="D12" s="127">
        <v>2</v>
      </c>
      <c r="E12" s="127">
        <v>2</v>
      </c>
      <c r="F12" s="131">
        <f t="shared" si="0"/>
        <v>4</v>
      </c>
      <c r="G12" s="129">
        <v>19.329999999999998</v>
      </c>
      <c r="H12" s="134">
        <f t="shared" si="1"/>
        <v>77.319999999999993</v>
      </c>
    </row>
    <row r="13" spans="1:26" ht="60.75" x14ac:dyDescent="0.25">
      <c r="A13" s="130">
        <v>5</v>
      </c>
      <c r="B13" s="132" t="s">
        <v>205</v>
      </c>
      <c r="C13" s="126" t="s">
        <v>166</v>
      </c>
      <c r="D13" s="126">
        <v>2</v>
      </c>
      <c r="E13" s="126">
        <v>2</v>
      </c>
      <c r="F13" s="131">
        <f t="shared" si="0"/>
        <v>4</v>
      </c>
      <c r="G13" s="135">
        <v>34.18</v>
      </c>
      <c r="H13" s="134">
        <f t="shared" si="1"/>
        <v>136.72</v>
      </c>
    </row>
    <row r="14" spans="1:26" ht="60.75" x14ac:dyDescent="0.25">
      <c r="A14" s="126">
        <v>6</v>
      </c>
      <c r="B14" s="132" t="s">
        <v>206</v>
      </c>
      <c r="C14" s="126" t="s">
        <v>166</v>
      </c>
      <c r="D14" s="126">
        <v>2</v>
      </c>
      <c r="E14" s="126">
        <v>2</v>
      </c>
      <c r="F14" s="131">
        <f t="shared" si="0"/>
        <v>4</v>
      </c>
      <c r="G14" s="135">
        <v>44.67</v>
      </c>
      <c r="H14" s="134">
        <f t="shared" si="1"/>
        <v>178.68</v>
      </c>
    </row>
    <row r="15" spans="1:26" ht="48.75" x14ac:dyDescent="0.25">
      <c r="A15" s="126">
        <v>7</v>
      </c>
      <c r="B15" s="132" t="s">
        <v>207</v>
      </c>
      <c r="C15" s="128" t="s">
        <v>208</v>
      </c>
      <c r="D15" s="126">
        <v>2</v>
      </c>
      <c r="E15" s="126">
        <v>2</v>
      </c>
      <c r="F15" s="131">
        <f t="shared" si="0"/>
        <v>4</v>
      </c>
      <c r="G15" s="135">
        <v>24.17</v>
      </c>
      <c r="H15" s="134">
        <f t="shared" si="1"/>
        <v>96.68</v>
      </c>
    </row>
    <row r="16" spans="1:26" x14ac:dyDescent="0.25">
      <c r="A16" s="165" t="s">
        <v>120</v>
      </c>
      <c r="B16" s="165"/>
      <c r="C16" s="165"/>
      <c r="D16" s="137"/>
      <c r="E16" s="137"/>
      <c r="F16" s="133"/>
      <c r="G16" s="136"/>
      <c r="H16" s="138">
        <f>SUM(H9:H15)</f>
        <v>831.52</v>
      </c>
    </row>
    <row r="17" spans="1:8" x14ac:dyDescent="0.25">
      <c r="A17" s="165" t="s">
        <v>212</v>
      </c>
      <c r="B17" s="165"/>
      <c r="C17" s="165"/>
      <c r="D17" s="137"/>
      <c r="E17" s="137"/>
      <c r="F17" s="133"/>
      <c r="G17" s="136"/>
      <c r="H17" s="138">
        <f>H16/12</f>
        <v>69.293333333333337</v>
      </c>
    </row>
  </sheetData>
  <mergeCells count="7">
    <mergeCell ref="A2:H2"/>
    <mergeCell ref="A1:H1"/>
    <mergeCell ref="A16:C16"/>
    <mergeCell ref="A17:C17"/>
    <mergeCell ref="A7:H7"/>
    <mergeCell ref="A5:H5"/>
    <mergeCell ref="A4:H4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9266-CD09-49CC-8128-1E43E1E513BB}">
  <dimension ref="A1:F153"/>
  <sheetViews>
    <sheetView view="pageLayout" zoomScaleNormal="100" workbookViewId="0">
      <selection activeCell="D54" sqref="D54"/>
    </sheetView>
  </sheetViews>
  <sheetFormatPr defaultColWidth="8.85546875" defaultRowHeight="15" x14ac:dyDescent="0.25"/>
  <cols>
    <col min="1" max="1" width="9.5703125" bestFit="1" customWidth="1"/>
    <col min="2" max="2" width="62.140625" bestFit="1" customWidth="1"/>
    <col min="3" max="3" width="11.140625" bestFit="1" customWidth="1"/>
    <col min="4" max="4" width="18.42578125" bestFit="1" customWidth="1"/>
    <col min="5" max="5" width="12.7109375" bestFit="1" customWidth="1"/>
    <col min="6" max="6" width="10.5703125" bestFit="1" customWidth="1"/>
  </cols>
  <sheetData>
    <row r="1" spans="1:4" ht="18" customHeight="1" x14ac:dyDescent="0.3">
      <c r="A1" s="140" t="s">
        <v>0</v>
      </c>
      <c r="B1" s="140"/>
      <c r="C1" s="140"/>
      <c r="D1" s="140"/>
    </row>
    <row r="2" spans="1:4" ht="18.75" x14ac:dyDescent="0.3">
      <c r="A2" s="141" t="s">
        <v>2</v>
      </c>
      <c r="B2" s="141"/>
      <c r="C2" s="141"/>
      <c r="D2" s="141"/>
    </row>
    <row r="4" spans="1:4" ht="14.45" customHeight="1" x14ac:dyDescent="0.25">
      <c r="A4" s="180" t="s">
        <v>190</v>
      </c>
      <c r="B4" s="180"/>
      <c r="C4" s="180"/>
      <c r="D4" s="180"/>
    </row>
    <row r="5" spans="1:4" ht="38.450000000000003" customHeight="1" x14ac:dyDescent="0.25">
      <c r="A5" s="143" t="s">
        <v>165</v>
      </c>
      <c r="B5" s="143"/>
      <c r="C5" s="143"/>
      <c r="D5" s="143"/>
    </row>
    <row r="6" spans="1:4" x14ac:dyDescent="0.25">
      <c r="A6" s="181" t="s">
        <v>21</v>
      </c>
      <c r="B6" s="181"/>
      <c r="C6" s="181"/>
      <c r="D6" s="181"/>
    </row>
    <row r="7" spans="1:4" ht="15.75" thickBot="1" x14ac:dyDescent="0.3">
      <c r="A7" s="181" t="s">
        <v>22</v>
      </c>
      <c r="B7" s="181"/>
      <c r="C7" s="181"/>
      <c r="D7" s="181"/>
    </row>
    <row r="8" spans="1:4" x14ac:dyDescent="0.25">
      <c r="A8" s="169" t="s">
        <v>124</v>
      </c>
      <c r="B8" s="170"/>
      <c r="C8" s="171" t="s">
        <v>125</v>
      </c>
      <c r="D8" s="171"/>
    </row>
    <row r="9" spans="1:4" ht="15.75" thickBot="1" x14ac:dyDescent="0.3">
      <c r="A9" s="172"/>
      <c r="B9" s="173"/>
      <c r="C9" s="174"/>
      <c r="D9" s="174"/>
    </row>
    <row r="10" spans="1:4" ht="15.75" thickBot="1" x14ac:dyDescent="0.3">
      <c r="A10" s="14"/>
      <c r="B10" s="27"/>
      <c r="C10" s="28"/>
      <c r="D10" s="28"/>
    </row>
    <row r="11" spans="1:4" x14ac:dyDescent="0.25">
      <c r="A11" s="175" t="s">
        <v>126</v>
      </c>
      <c r="B11" s="176"/>
      <c r="C11" s="176"/>
      <c r="D11" s="176"/>
    </row>
    <row r="12" spans="1:4" x14ac:dyDescent="0.25">
      <c r="A12" s="177" t="s">
        <v>127</v>
      </c>
      <c r="B12" s="178"/>
      <c r="C12" s="179"/>
      <c r="D12" s="179"/>
    </row>
    <row r="13" spans="1:4" x14ac:dyDescent="0.25">
      <c r="A13" s="177" t="s">
        <v>128</v>
      </c>
      <c r="B13" s="178"/>
      <c r="C13" s="179"/>
      <c r="D13" s="179"/>
    </row>
    <row r="14" spans="1:4" x14ac:dyDescent="0.25">
      <c r="A14" s="191" t="s">
        <v>129</v>
      </c>
      <c r="B14" s="192"/>
      <c r="C14" s="179"/>
      <c r="D14" s="179"/>
    </row>
    <row r="15" spans="1:4" x14ac:dyDescent="0.25">
      <c r="A15" s="177" t="s">
        <v>130</v>
      </c>
      <c r="B15" s="178"/>
      <c r="C15" s="179"/>
      <c r="D15" s="179"/>
    </row>
    <row r="16" spans="1:4" ht="15.75" thickBot="1" x14ac:dyDescent="0.3">
      <c r="A16" s="182" t="s">
        <v>131</v>
      </c>
      <c r="B16" s="183"/>
      <c r="C16" s="184"/>
      <c r="D16" s="184"/>
    </row>
    <row r="17" spans="1:4" ht="15.75" thickBot="1" x14ac:dyDescent="0.3">
      <c r="A17" s="14"/>
      <c r="B17" s="27"/>
      <c r="C17" s="28"/>
      <c r="D17" s="28"/>
    </row>
    <row r="18" spans="1:4" x14ac:dyDescent="0.25">
      <c r="A18" s="185" t="s">
        <v>132</v>
      </c>
      <c r="B18" s="186"/>
      <c r="C18" s="186"/>
      <c r="D18" s="187"/>
    </row>
    <row r="19" spans="1:4" x14ac:dyDescent="0.25">
      <c r="A19" s="29" t="s">
        <v>133</v>
      </c>
      <c r="B19" s="89" t="s">
        <v>134</v>
      </c>
      <c r="C19" s="90" t="s">
        <v>135</v>
      </c>
      <c r="D19" s="30" t="s">
        <v>136</v>
      </c>
    </row>
    <row r="20" spans="1:4" ht="15.75" x14ac:dyDescent="0.25">
      <c r="A20" s="31">
        <v>20.88</v>
      </c>
      <c r="B20" s="91" t="s">
        <v>193</v>
      </c>
      <c r="C20" s="96">
        <v>3281</v>
      </c>
      <c r="D20" s="33">
        <v>2311.37</v>
      </c>
    </row>
    <row r="21" spans="1:4" x14ac:dyDescent="0.25">
      <c r="A21" s="14"/>
      <c r="B21" s="14"/>
      <c r="C21" s="15"/>
      <c r="D21" s="15"/>
    </row>
    <row r="22" spans="1:4" x14ac:dyDescent="0.25">
      <c r="A22" s="188" t="s">
        <v>23</v>
      </c>
      <c r="B22" s="188"/>
      <c r="C22" s="188"/>
      <c r="D22" s="37" t="s">
        <v>156</v>
      </c>
    </row>
    <row r="23" spans="1:4" x14ac:dyDescent="0.25">
      <c r="A23" s="32">
        <v>1</v>
      </c>
      <c r="B23" s="189" t="s">
        <v>24</v>
      </c>
      <c r="C23" s="189"/>
      <c r="D23" s="34" t="s">
        <v>25</v>
      </c>
    </row>
    <row r="24" spans="1:4" x14ac:dyDescent="0.25">
      <c r="A24" s="39" t="s">
        <v>26</v>
      </c>
      <c r="B24" s="190" t="s">
        <v>27</v>
      </c>
      <c r="C24" s="190"/>
      <c r="D24" s="35">
        <f>D20</f>
        <v>2311.37</v>
      </c>
    </row>
    <row r="25" spans="1:4" x14ac:dyDescent="0.25">
      <c r="A25" s="39" t="s">
        <v>28</v>
      </c>
      <c r="B25" s="190" t="s">
        <v>160</v>
      </c>
      <c r="C25" s="190"/>
      <c r="D25" s="36"/>
    </row>
    <row r="26" spans="1:4" x14ac:dyDescent="0.25">
      <c r="A26" s="39" t="s">
        <v>29</v>
      </c>
      <c r="B26" s="190" t="s">
        <v>194</v>
      </c>
      <c r="C26" s="190"/>
      <c r="D26" s="36">
        <f>20%*D24</f>
        <v>462.274</v>
      </c>
    </row>
    <row r="27" spans="1:4" x14ac:dyDescent="0.25">
      <c r="A27" s="39" t="s">
        <v>30</v>
      </c>
      <c r="B27" s="198" t="s">
        <v>31</v>
      </c>
      <c r="C27" s="198"/>
      <c r="D27" s="36"/>
    </row>
    <row r="28" spans="1:4" x14ac:dyDescent="0.25">
      <c r="A28" s="39" t="s">
        <v>32</v>
      </c>
      <c r="B28" s="198" t="s">
        <v>33</v>
      </c>
      <c r="C28" s="198"/>
      <c r="D28" s="36"/>
    </row>
    <row r="29" spans="1:4" x14ac:dyDescent="0.25">
      <c r="A29" s="39" t="s">
        <v>34</v>
      </c>
      <c r="B29" s="199" t="s">
        <v>161</v>
      </c>
      <c r="C29" s="199"/>
    </row>
    <row r="30" spans="1:4" x14ac:dyDescent="0.25">
      <c r="A30" s="52"/>
      <c r="B30" s="189" t="s">
        <v>36</v>
      </c>
      <c r="C30" s="189"/>
      <c r="D30" s="92">
        <f>SUM(D24:D29)</f>
        <v>2773.6439999999998</v>
      </c>
    </row>
    <row r="31" spans="1:4" x14ac:dyDescent="0.25">
      <c r="A31" s="14"/>
      <c r="B31" s="193"/>
      <c r="C31" s="193"/>
      <c r="D31" s="193"/>
    </row>
    <row r="32" spans="1:4" x14ac:dyDescent="0.25">
      <c r="A32" s="194" t="s">
        <v>37</v>
      </c>
      <c r="B32" s="194"/>
      <c r="C32" s="194"/>
      <c r="D32" s="37" t="s">
        <v>156</v>
      </c>
    </row>
    <row r="33" spans="1:4" x14ac:dyDescent="0.25">
      <c r="A33" s="195" t="s">
        <v>38</v>
      </c>
      <c r="B33" s="195"/>
      <c r="C33" s="38"/>
      <c r="D33" s="34" t="s">
        <v>25</v>
      </c>
    </row>
    <row r="34" spans="1:4" x14ac:dyDescent="0.25">
      <c r="A34" s="39" t="s">
        <v>26</v>
      </c>
      <c r="B34" s="40" t="s">
        <v>42</v>
      </c>
      <c r="C34" s="40"/>
      <c r="D34" s="41">
        <f>D30*8.33%</f>
        <v>231.04454519999999</v>
      </c>
    </row>
    <row r="35" spans="1:4" x14ac:dyDescent="0.25">
      <c r="A35" s="39" t="s">
        <v>28</v>
      </c>
      <c r="B35" s="40" t="s">
        <v>43</v>
      </c>
      <c r="C35" s="40"/>
      <c r="D35" s="41">
        <f>D30*12.1%</f>
        <v>335.61092399999995</v>
      </c>
    </row>
    <row r="36" spans="1:4" x14ac:dyDescent="0.25">
      <c r="A36" s="39"/>
      <c r="B36" s="38" t="s">
        <v>44</v>
      </c>
      <c r="C36" s="38"/>
      <c r="D36" s="42">
        <f>SUM(D34:D35)</f>
        <v>566.65546919999997</v>
      </c>
    </row>
    <row r="37" spans="1:4" ht="45" x14ac:dyDescent="0.25">
      <c r="A37" s="39" t="s">
        <v>29</v>
      </c>
      <c r="B37" s="43" t="s">
        <v>45</v>
      </c>
      <c r="C37" s="43"/>
      <c r="D37" s="41">
        <f>D30*7.82%</f>
        <v>216.8989608</v>
      </c>
    </row>
    <row r="38" spans="1:4" x14ac:dyDescent="0.25">
      <c r="A38" s="14"/>
      <c r="B38" s="14"/>
      <c r="C38" s="14"/>
      <c r="D38" s="14"/>
    </row>
    <row r="39" spans="1:4" ht="32.450000000000003" customHeight="1" x14ac:dyDescent="0.25">
      <c r="A39" s="196" t="s">
        <v>46</v>
      </c>
      <c r="B39" s="196"/>
      <c r="C39" s="196"/>
      <c r="D39" s="37" t="s">
        <v>156</v>
      </c>
    </row>
    <row r="40" spans="1:4" x14ac:dyDescent="0.25">
      <c r="A40" s="32" t="s">
        <v>47</v>
      </c>
      <c r="B40" s="44" t="s">
        <v>48</v>
      </c>
      <c r="C40" s="45" t="s">
        <v>49</v>
      </c>
      <c r="D40" s="46" t="s">
        <v>25</v>
      </c>
    </row>
    <row r="41" spans="1:4" x14ac:dyDescent="0.25">
      <c r="A41" s="39" t="s">
        <v>26</v>
      </c>
      <c r="B41" s="47" t="s">
        <v>50</v>
      </c>
      <c r="C41" s="48">
        <v>20</v>
      </c>
      <c r="D41" s="41">
        <f>(D30*($C$41/100))</f>
        <v>554.72879999999998</v>
      </c>
    </row>
    <row r="42" spans="1:4" x14ac:dyDescent="0.25">
      <c r="A42" s="39" t="s">
        <v>28</v>
      </c>
      <c r="B42" s="49" t="s">
        <v>51</v>
      </c>
      <c r="C42" s="50">
        <v>2.5</v>
      </c>
      <c r="D42" s="51">
        <f>(D30*($C$42/100))</f>
        <v>69.341099999999997</v>
      </c>
    </row>
    <row r="43" spans="1:4" x14ac:dyDescent="0.25">
      <c r="A43" s="39" t="s">
        <v>29</v>
      </c>
      <c r="B43" s="47" t="s">
        <v>52</v>
      </c>
      <c r="C43" s="48">
        <v>6</v>
      </c>
      <c r="D43" s="41">
        <f>(D$30*($C$43/100))</f>
        <v>166.41863999999998</v>
      </c>
    </row>
    <row r="44" spans="1:4" x14ac:dyDescent="0.25">
      <c r="A44" s="39" t="s">
        <v>30</v>
      </c>
      <c r="B44" s="49" t="s">
        <v>53</v>
      </c>
      <c r="C44" s="50">
        <v>1.5</v>
      </c>
      <c r="D44" s="41">
        <f>(D$30*($C$44/100))</f>
        <v>41.604659999999996</v>
      </c>
    </row>
    <row r="45" spans="1:4" x14ac:dyDescent="0.25">
      <c r="A45" s="39" t="s">
        <v>32</v>
      </c>
      <c r="B45" s="49" t="s">
        <v>54</v>
      </c>
      <c r="C45" s="50">
        <v>1</v>
      </c>
      <c r="D45" s="41">
        <f>(D$30*($C$45/100))</f>
        <v>27.736439999999998</v>
      </c>
    </row>
    <row r="46" spans="1:4" x14ac:dyDescent="0.25">
      <c r="A46" s="39" t="s">
        <v>34</v>
      </c>
      <c r="B46" s="49" t="s">
        <v>55</v>
      </c>
      <c r="C46" s="50">
        <v>0.6</v>
      </c>
      <c r="D46" s="41">
        <f>(D$30*($C$46/100))</f>
        <v>16.641863999999998</v>
      </c>
    </row>
    <row r="47" spans="1:4" x14ac:dyDescent="0.25">
      <c r="A47" s="39" t="s">
        <v>56</v>
      </c>
      <c r="B47" s="49" t="s">
        <v>57</v>
      </c>
      <c r="C47" s="50">
        <v>0.2</v>
      </c>
      <c r="D47" s="41">
        <f>(D$30*($C$47/100))</f>
        <v>5.547288</v>
      </c>
    </row>
    <row r="48" spans="1:4" x14ac:dyDescent="0.25">
      <c r="A48" s="39" t="s">
        <v>58</v>
      </c>
      <c r="B48" s="47" t="s">
        <v>59</v>
      </c>
      <c r="C48" s="48">
        <v>8</v>
      </c>
      <c r="D48" s="41">
        <f>(D$30*($C$48/100))</f>
        <v>221.89151999999999</v>
      </c>
    </row>
    <row r="49" spans="1:4" x14ac:dyDescent="0.25">
      <c r="A49" s="52"/>
      <c r="B49" s="44" t="s">
        <v>60</v>
      </c>
      <c r="C49" s="53">
        <f>SUM(C41:C48)</f>
        <v>39.799999999999997</v>
      </c>
      <c r="D49" s="42">
        <f>SUM(D41:D48)</f>
        <v>1103.9103119999997</v>
      </c>
    </row>
    <row r="50" spans="1:4" x14ac:dyDescent="0.25">
      <c r="A50" s="54"/>
      <c r="B50" s="55" t="s">
        <v>61</v>
      </c>
      <c r="C50" s="54"/>
      <c r="D50" s="54"/>
    </row>
    <row r="51" spans="1:4" x14ac:dyDescent="0.25">
      <c r="A51" s="54"/>
      <c r="B51" s="55"/>
      <c r="C51" s="54"/>
      <c r="D51" s="54"/>
    </row>
    <row r="52" spans="1:4" x14ac:dyDescent="0.25">
      <c r="A52" s="197" t="s">
        <v>62</v>
      </c>
      <c r="B52" s="197"/>
      <c r="C52" s="197"/>
      <c r="D52" s="37" t="s">
        <v>156</v>
      </c>
    </row>
    <row r="53" spans="1:4" x14ac:dyDescent="0.25">
      <c r="A53" s="32" t="s">
        <v>63</v>
      </c>
      <c r="B53" s="189" t="s">
        <v>64</v>
      </c>
      <c r="C53" s="189"/>
      <c r="D53" s="34" t="s">
        <v>25</v>
      </c>
    </row>
    <row r="54" spans="1:4" x14ac:dyDescent="0.25">
      <c r="A54" s="39" t="s">
        <v>26</v>
      </c>
      <c r="B54" s="200" t="s">
        <v>150</v>
      </c>
      <c r="C54" s="200"/>
      <c r="D54" s="56">
        <f>(4.45*4*A20)-(6%*D20)</f>
        <v>232.98179999999999</v>
      </c>
    </row>
    <row r="55" spans="1:4" x14ac:dyDescent="0.25">
      <c r="A55" s="39" t="s">
        <v>28</v>
      </c>
      <c r="B55" s="190" t="s">
        <v>151</v>
      </c>
      <c r="C55" s="190"/>
      <c r="D55" s="57">
        <f>(21*$A$20)-(21*$A$20*10%)</f>
        <v>394.63199999999995</v>
      </c>
    </row>
    <row r="56" spans="1:4" x14ac:dyDescent="0.25">
      <c r="A56" s="39" t="s">
        <v>29</v>
      </c>
      <c r="B56" s="190" t="s">
        <v>137</v>
      </c>
      <c r="C56" s="190"/>
      <c r="D56" s="56">
        <v>0</v>
      </c>
    </row>
    <row r="57" spans="1:4" x14ac:dyDescent="0.25">
      <c r="A57" s="39" t="s">
        <v>30</v>
      </c>
      <c r="B57" s="190" t="s">
        <v>152</v>
      </c>
      <c r="C57" s="190"/>
      <c r="D57" s="56">
        <v>17</v>
      </c>
    </row>
    <row r="58" spans="1:4" x14ac:dyDescent="0.25">
      <c r="A58" s="52"/>
      <c r="B58" s="189" t="s">
        <v>65</v>
      </c>
      <c r="C58" s="189"/>
      <c r="D58" s="59">
        <f t="shared" ref="D58" si="0">SUM(D54:D57)</f>
        <v>644.61379999999997</v>
      </c>
    </row>
    <row r="59" spans="1:4" x14ac:dyDescent="0.25">
      <c r="A59" s="54"/>
      <c r="B59" s="60"/>
      <c r="C59" s="61"/>
      <c r="D59" s="61"/>
    </row>
    <row r="60" spans="1:4" x14ac:dyDescent="0.25">
      <c r="A60" s="194" t="s">
        <v>66</v>
      </c>
      <c r="B60" s="194"/>
      <c r="C60" s="194"/>
      <c r="D60" s="37" t="s">
        <v>156</v>
      </c>
    </row>
    <row r="61" spans="1:4" x14ac:dyDescent="0.25">
      <c r="A61" s="62">
        <v>2</v>
      </c>
      <c r="B61" s="189" t="s">
        <v>67</v>
      </c>
      <c r="C61" s="189"/>
      <c r="D61" s="63" t="s">
        <v>41</v>
      </c>
    </row>
    <row r="62" spans="1:4" x14ac:dyDescent="0.25">
      <c r="A62" s="62" t="s">
        <v>39</v>
      </c>
      <c r="B62" s="190" t="s">
        <v>40</v>
      </c>
      <c r="C62" s="190"/>
      <c r="D62" s="58">
        <f t="shared" ref="D62" si="1">D36</f>
        <v>566.65546919999997</v>
      </c>
    </row>
    <row r="63" spans="1:4" x14ac:dyDescent="0.25">
      <c r="A63" s="62" t="s">
        <v>47</v>
      </c>
      <c r="B63" s="190" t="s">
        <v>48</v>
      </c>
      <c r="C63" s="190"/>
      <c r="D63" s="58">
        <f t="shared" ref="D63" si="2">D49+D37</f>
        <v>1320.8092727999997</v>
      </c>
    </row>
    <row r="64" spans="1:4" x14ac:dyDescent="0.25">
      <c r="A64" s="62" t="s">
        <v>63</v>
      </c>
      <c r="B64" s="190" t="s">
        <v>64</v>
      </c>
      <c r="C64" s="190"/>
      <c r="D64" s="58">
        <f t="shared" ref="D64" si="3">D58</f>
        <v>644.61379999999997</v>
      </c>
    </row>
    <row r="65" spans="1:4" x14ac:dyDescent="0.25">
      <c r="A65" s="62"/>
      <c r="B65" s="189" t="s">
        <v>44</v>
      </c>
      <c r="C65" s="189"/>
      <c r="D65" s="59">
        <f t="shared" ref="D65" si="4">SUM(D62:D64)</f>
        <v>2532.0785419999997</v>
      </c>
    </row>
    <row r="66" spans="1:4" x14ac:dyDescent="0.25">
      <c r="A66" s="14"/>
      <c r="B66" s="64"/>
      <c r="C66" s="61"/>
      <c r="D66" s="61"/>
    </row>
    <row r="67" spans="1:4" x14ac:dyDescent="0.25">
      <c r="A67" s="194" t="s">
        <v>68</v>
      </c>
      <c r="B67" s="194"/>
      <c r="C67" s="194"/>
      <c r="D67" s="37" t="s">
        <v>156</v>
      </c>
    </row>
    <row r="68" spans="1:4" x14ac:dyDescent="0.25">
      <c r="A68" s="32">
        <v>3</v>
      </c>
      <c r="B68" s="201" t="s">
        <v>69</v>
      </c>
      <c r="C68" s="201"/>
      <c r="D68" s="46" t="s">
        <v>25</v>
      </c>
    </row>
    <row r="69" spans="1:4" x14ac:dyDescent="0.25">
      <c r="A69" s="39" t="s">
        <v>26</v>
      </c>
      <c r="B69" s="198" t="s">
        <v>70</v>
      </c>
      <c r="C69" s="198"/>
      <c r="D69" s="65">
        <f t="shared" ref="D69" si="5">((D30+D34+D35)/12)*5%</f>
        <v>13.917914455</v>
      </c>
    </row>
    <row r="70" spans="1:4" x14ac:dyDescent="0.25">
      <c r="A70" s="39" t="s">
        <v>28</v>
      </c>
      <c r="B70" s="198" t="s">
        <v>71</v>
      </c>
      <c r="C70" s="198"/>
      <c r="D70" s="66">
        <f t="shared" ref="D70" si="6">((D30+D34)/12)*5%*8%</f>
        <v>1.0015628484000001</v>
      </c>
    </row>
    <row r="71" spans="1:4" x14ac:dyDescent="0.25">
      <c r="A71" s="39" t="s">
        <v>29</v>
      </c>
      <c r="B71" s="198" t="s">
        <v>72</v>
      </c>
      <c r="C71" s="198"/>
      <c r="D71" s="66">
        <v>0</v>
      </c>
    </row>
    <row r="72" spans="1:4" x14ac:dyDescent="0.25">
      <c r="A72" s="39" t="s">
        <v>30</v>
      </c>
      <c r="B72" s="198" t="s">
        <v>73</v>
      </c>
      <c r="C72" s="198"/>
      <c r="D72" s="66">
        <f t="shared" ref="D72" si="7">(((D30+D56)/30/12)*7)</f>
        <v>53.931966666666661</v>
      </c>
    </row>
    <row r="73" spans="1:4" ht="24" customHeight="1" x14ac:dyDescent="0.25">
      <c r="A73" s="39" t="s">
        <v>32</v>
      </c>
      <c r="B73" s="198" t="s">
        <v>74</v>
      </c>
      <c r="C73" s="198"/>
      <c r="D73" s="67">
        <f t="shared" ref="D73" si="8">(D30/30/12*7)*8%</f>
        <v>4.3145573333333331</v>
      </c>
    </row>
    <row r="74" spans="1:4" x14ac:dyDescent="0.25">
      <c r="A74" s="39" t="s">
        <v>34</v>
      </c>
      <c r="B74" s="198" t="s">
        <v>75</v>
      </c>
      <c r="C74" s="198"/>
      <c r="D74" s="66">
        <f t="shared" ref="D74" si="9">D30*4%</f>
        <v>110.94575999999999</v>
      </c>
    </row>
    <row r="75" spans="1:4" x14ac:dyDescent="0.25">
      <c r="A75" s="52"/>
      <c r="B75" s="201" t="s">
        <v>60</v>
      </c>
      <c r="C75" s="201"/>
      <c r="D75" s="42">
        <f t="shared" ref="D75" si="10">SUM(D69:D74)</f>
        <v>184.11176130339999</v>
      </c>
    </row>
    <row r="76" spans="1:4" x14ac:dyDescent="0.25">
      <c r="A76" s="14"/>
      <c r="B76" s="14"/>
      <c r="C76" s="14"/>
      <c r="D76" s="14"/>
    </row>
    <row r="77" spans="1:4" x14ac:dyDescent="0.25">
      <c r="A77" s="194" t="s">
        <v>76</v>
      </c>
      <c r="B77" s="194"/>
      <c r="C77" s="194"/>
      <c r="D77" s="37" t="s">
        <v>156</v>
      </c>
    </row>
    <row r="78" spans="1:4" x14ac:dyDescent="0.25">
      <c r="A78" s="32" t="s">
        <v>77</v>
      </c>
      <c r="B78" s="201" t="s">
        <v>138</v>
      </c>
      <c r="C78" s="201"/>
      <c r="D78" s="46" t="s">
        <v>25</v>
      </c>
    </row>
    <row r="79" spans="1:4" x14ac:dyDescent="0.25">
      <c r="A79" s="39" t="s">
        <v>26</v>
      </c>
      <c r="B79" s="202" t="s">
        <v>79</v>
      </c>
      <c r="C79" s="202"/>
      <c r="D79" s="66">
        <v>0</v>
      </c>
    </row>
    <row r="80" spans="1:4" x14ac:dyDescent="0.25">
      <c r="A80" s="39" t="s">
        <v>28</v>
      </c>
      <c r="B80" s="202" t="s">
        <v>80</v>
      </c>
      <c r="C80" s="202"/>
      <c r="D80" s="66">
        <f>(((D30+D65+D75+D83+D104)-(D54-D55-D101-D102))/30*2.96)/12</f>
        <v>48.831564795898963</v>
      </c>
    </row>
    <row r="81" spans="1:5" x14ac:dyDescent="0.25">
      <c r="A81" s="39" t="s">
        <v>29</v>
      </c>
      <c r="B81" s="202" t="s">
        <v>81</v>
      </c>
      <c r="C81" s="202"/>
      <c r="D81" s="66">
        <f t="shared" ref="D81" si="11">(((D30+D65+D75+D83+D104)-(D54-D55-D101-D102))/30*5*1.5%)/12</f>
        <v>1.2372862701663585</v>
      </c>
    </row>
    <row r="82" spans="1:5" x14ac:dyDescent="0.25">
      <c r="A82" s="39" t="s">
        <v>30</v>
      </c>
      <c r="B82" s="202" t="s">
        <v>82</v>
      </c>
      <c r="C82" s="202"/>
      <c r="D82" s="66">
        <f t="shared" ref="D82" si="12">(((D30+D65+D75+D83+D104)-(D54-D55-D101-D102))/30*15*0.78%)/12</f>
        <v>1.9301665814595197</v>
      </c>
    </row>
    <row r="83" spans="1:5" x14ac:dyDescent="0.25">
      <c r="A83" s="39" t="s">
        <v>32</v>
      </c>
      <c r="B83" s="202" t="s">
        <v>83</v>
      </c>
      <c r="C83" s="202"/>
      <c r="D83" s="66">
        <f t="shared" ref="D83" si="13">(((D35*3.95/12)+(D56*3.95*1.02%))/12+((D30+D34)*39.8%*3.95)*1.02%/12)</f>
        <v>13.221114328455915</v>
      </c>
    </row>
    <row r="84" spans="1:5" x14ac:dyDescent="0.25">
      <c r="A84" s="39" t="s">
        <v>34</v>
      </c>
      <c r="B84" s="202" t="s">
        <v>84</v>
      </c>
      <c r="C84" s="202"/>
      <c r="D84" s="66">
        <v>0</v>
      </c>
    </row>
    <row r="85" spans="1:5" x14ac:dyDescent="0.25">
      <c r="A85" s="52"/>
      <c r="B85" s="201" t="s">
        <v>60</v>
      </c>
      <c r="C85" s="201"/>
      <c r="D85" s="42">
        <f t="shared" ref="D85" si="14">SUM(D79:D84)</f>
        <v>65.220131975980749</v>
      </c>
    </row>
    <row r="86" spans="1:5" ht="15.75" thickBot="1" x14ac:dyDescent="0.3">
      <c r="A86" s="54"/>
      <c r="B86" s="54"/>
      <c r="C86" s="54"/>
      <c r="D86" s="14"/>
    </row>
    <row r="87" spans="1:5" x14ac:dyDescent="0.25">
      <c r="A87" s="209" t="s">
        <v>85</v>
      </c>
      <c r="B87" s="210"/>
      <c r="C87" s="211"/>
      <c r="D87" s="37" t="s">
        <v>156</v>
      </c>
    </row>
    <row r="88" spans="1:5" x14ac:dyDescent="0.25">
      <c r="A88" s="68" t="s">
        <v>86</v>
      </c>
      <c r="B88" s="203" t="s">
        <v>87</v>
      </c>
      <c r="C88" s="204"/>
      <c r="D88" s="69" t="s">
        <v>25</v>
      </c>
    </row>
    <row r="89" spans="1:5" x14ac:dyDescent="0.25">
      <c r="A89" s="70" t="s">
        <v>26</v>
      </c>
      <c r="B89" s="205" t="s">
        <v>88</v>
      </c>
      <c r="C89" s="206"/>
      <c r="D89" s="71">
        <v>0</v>
      </c>
    </row>
    <row r="90" spans="1:5" ht="15.75" thickBot="1" x14ac:dyDescent="0.3">
      <c r="A90" s="72"/>
      <c r="B90" s="207" t="s">
        <v>60</v>
      </c>
      <c r="C90" s="208"/>
      <c r="D90" s="73">
        <v>0</v>
      </c>
    </row>
    <row r="91" spans="1:5" x14ac:dyDescent="0.25">
      <c r="A91" s="54"/>
      <c r="B91" s="54"/>
      <c r="C91" s="54"/>
      <c r="D91" s="14"/>
    </row>
    <row r="92" spans="1:5" x14ac:dyDescent="0.25">
      <c r="A92" s="194" t="s">
        <v>89</v>
      </c>
      <c r="B92" s="194"/>
      <c r="C92" s="194"/>
      <c r="D92" s="37" t="s">
        <v>156</v>
      </c>
    </row>
    <row r="93" spans="1:5" x14ac:dyDescent="0.25">
      <c r="A93" s="74">
        <v>4</v>
      </c>
      <c r="B93" s="189" t="s">
        <v>90</v>
      </c>
      <c r="C93" s="189"/>
      <c r="D93" s="63" t="s">
        <v>41</v>
      </c>
    </row>
    <row r="94" spans="1:5" x14ac:dyDescent="0.25">
      <c r="A94" s="62" t="s">
        <v>77</v>
      </c>
      <c r="B94" s="190" t="s">
        <v>78</v>
      </c>
      <c r="C94" s="190"/>
      <c r="D94" s="58">
        <f>D85</f>
        <v>65.220131975980749</v>
      </c>
    </row>
    <row r="95" spans="1:5" x14ac:dyDescent="0.25">
      <c r="A95" s="62" t="s">
        <v>86</v>
      </c>
      <c r="B95" s="190" t="s">
        <v>87</v>
      </c>
      <c r="C95" s="190"/>
      <c r="D95" s="58">
        <v>0</v>
      </c>
    </row>
    <row r="96" spans="1:5" x14ac:dyDescent="0.25">
      <c r="A96" s="52"/>
      <c r="B96" s="189" t="s">
        <v>44</v>
      </c>
      <c r="C96" s="189"/>
      <c r="D96" s="59">
        <f>SUM(D94:D95)</f>
        <v>65.220131975980749</v>
      </c>
      <c r="E96" s="75"/>
    </row>
    <row r="97" spans="1:6" x14ac:dyDescent="0.25">
      <c r="A97" s="14"/>
      <c r="B97" s="14"/>
      <c r="C97" s="14"/>
      <c r="D97" s="14"/>
      <c r="E97" s="75"/>
    </row>
    <row r="98" spans="1:6" x14ac:dyDescent="0.25">
      <c r="A98" s="194" t="s">
        <v>91</v>
      </c>
      <c r="B98" s="194"/>
      <c r="C98" s="194"/>
      <c r="D98" s="37" t="s">
        <v>156</v>
      </c>
      <c r="E98" s="75"/>
    </row>
    <row r="99" spans="1:6" x14ac:dyDescent="0.25">
      <c r="A99" s="76">
        <v>5</v>
      </c>
      <c r="B99" s="189" t="s">
        <v>92</v>
      </c>
      <c r="C99" s="189"/>
      <c r="D99" s="34" t="s">
        <v>25</v>
      </c>
    </row>
    <row r="100" spans="1:6" x14ac:dyDescent="0.25">
      <c r="A100" s="77" t="s">
        <v>26</v>
      </c>
      <c r="B100" s="190" t="s">
        <v>139</v>
      </c>
      <c r="C100" s="190"/>
      <c r="D100" s="78">
        <f>'Anexo III-B Uniformes'!H27</f>
        <v>132.51583333333332</v>
      </c>
    </row>
    <row r="101" spans="1:6" ht="26.25" customHeight="1" x14ac:dyDescent="0.25">
      <c r="A101" s="77" t="s">
        <v>28</v>
      </c>
      <c r="B101" s="200" t="s">
        <v>144</v>
      </c>
      <c r="C101" s="200"/>
      <c r="D101" s="139">
        <f>'Anexo III-C Materiais'!H17</f>
        <v>69.293333333333337</v>
      </c>
      <c r="E101" s="79"/>
      <c r="F101" s="80"/>
    </row>
    <row r="102" spans="1:6" x14ac:dyDescent="0.25">
      <c r="A102" s="77" t="s">
        <v>29</v>
      </c>
      <c r="B102" s="190" t="s">
        <v>93</v>
      </c>
      <c r="C102" s="190"/>
      <c r="D102" s="81">
        <f>'Anexo III-A Equip.'!F13</f>
        <v>1.5829895833333334</v>
      </c>
      <c r="E102" s="79"/>
      <c r="F102" s="79"/>
    </row>
    <row r="103" spans="1:6" x14ac:dyDescent="0.25">
      <c r="A103" s="77" t="s">
        <v>30</v>
      </c>
      <c r="B103" s="190" t="s">
        <v>35</v>
      </c>
      <c r="C103" s="190"/>
      <c r="D103" s="81"/>
      <c r="E103" s="79"/>
      <c r="F103" s="79"/>
    </row>
    <row r="104" spans="1:6" x14ac:dyDescent="0.25">
      <c r="A104" s="40"/>
      <c r="B104" s="189" t="s">
        <v>94</v>
      </c>
      <c r="C104" s="189"/>
      <c r="D104" s="82">
        <f>SUM(D100:D103)</f>
        <v>203.39215625</v>
      </c>
    </row>
    <row r="105" spans="1:6" x14ac:dyDescent="0.25">
      <c r="A105" s="16"/>
      <c r="B105" s="83"/>
      <c r="C105" s="84"/>
      <c r="D105" s="84"/>
    </row>
    <row r="106" spans="1:6" x14ac:dyDescent="0.25">
      <c r="A106" s="194" t="s">
        <v>95</v>
      </c>
      <c r="B106" s="194"/>
      <c r="C106" s="37"/>
      <c r="D106" s="37" t="s">
        <v>156</v>
      </c>
    </row>
    <row r="107" spans="1:6" x14ac:dyDescent="0.25">
      <c r="A107" s="76">
        <v>6</v>
      </c>
      <c r="B107" s="44" t="s">
        <v>96</v>
      </c>
      <c r="C107" s="45" t="s">
        <v>49</v>
      </c>
      <c r="D107" s="46" t="s">
        <v>25</v>
      </c>
    </row>
    <row r="108" spans="1:6" x14ac:dyDescent="0.25">
      <c r="A108" s="77" t="s">
        <v>26</v>
      </c>
      <c r="B108" s="47" t="s">
        <v>97</v>
      </c>
      <c r="C108" s="39">
        <v>4.8</v>
      </c>
      <c r="D108" s="41">
        <f>(D125)*$C$108/100</f>
        <v>276.40543639341024</v>
      </c>
    </row>
    <row r="109" spans="1:6" x14ac:dyDescent="0.25">
      <c r="A109" s="77" t="s">
        <v>28</v>
      </c>
      <c r="B109" s="47" t="s">
        <v>98</v>
      </c>
      <c r="C109" s="39">
        <v>3.92</v>
      </c>
      <c r="D109" s="41">
        <f>(D125+D108)*$C$109/100</f>
        <v>236.56619949457337</v>
      </c>
    </row>
    <row r="110" spans="1:6" x14ac:dyDescent="0.25">
      <c r="A110" s="77" t="s">
        <v>29</v>
      </c>
      <c r="B110" s="47" t="s">
        <v>99</v>
      </c>
      <c r="C110" s="39"/>
      <c r="D110" s="41"/>
    </row>
    <row r="111" spans="1:6" x14ac:dyDescent="0.25">
      <c r="A111" s="77"/>
      <c r="B111" s="47" t="s">
        <v>100</v>
      </c>
      <c r="C111" s="39">
        <f>3+0.65</f>
        <v>3.65</v>
      </c>
      <c r="D111" s="41">
        <f>((D125+D108+D109)/(1-($C$111+$C$113)/100))*$C$111/100</f>
        <v>250.58211855581146</v>
      </c>
    </row>
    <row r="112" spans="1:6" x14ac:dyDescent="0.25">
      <c r="A112" s="77"/>
      <c r="B112" s="47" t="s">
        <v>101</v>
      </c>
      <c r="C112" s="39"/>
      <c r="D112" s="41"/>
    </row>
    <row r="113" spans="1:4" x14ac:dyDescent="0.25">
      <c r="A113" s="77"/>
      <c r="B113" s="47" t="s">
        <v>102</v>
      </c>
      <c r="C113" s="77">
        <v>5</v>
      </c>
      <c r="D113" s="41">
        <f>((D125+D108+D109)/(1-($C$111+$C$113)/100))*$C$113/100</f>
        <v>343.26317610385126</v>
      </c>
    </row>
    <row r="114" spans="1:4" x14ac:dyDescent="0.25">
      <c r="A114" s="77"/>
      <c r="B114" s="47" t="s">
        <v>103</v>
      </c>
      <c r="C114" s="39"/>
      <c r="D114" s="41"/>
    </row>
    <row r="115" spans="1:4" x14ac:dyDescent="0.25">
      <c r="A115" s="77"/>
      <c r="B115" s="44" t="s">
        <v>60</v>
      </c>
      <c r="C115" s="32">
        <f>SUM(C108:C114)</f>
        <v>17.369999999999997</v>
      </c>
      <c r="D115" s="42">
        <f>SUM(D108:D114)</f>
        <v>1106.8169305476463</v>
      </c>
    </row>
    <row r="116" spans="1:4" x14ac:dyDescent="0.25">
      <c r="A116" s="16"/>
      <c r="B116" s="83"/>
      <c r="C116" s="84"/>
      <c r="D116" s="84"/>
    </row>
    <row r="117" spans="1:4" x14ac:dyDescent="0.25">
      <c r="A117" s="213" t="s">
        <v>140</v>
      </c>
      <c r="B117" s="213"/>
      <c r="C117" s="213"/>
      <c r="D117" s="213"/>
    </row>
    <row r="118" spans="1:4" x14ac:dyDescent="0.25">
      <c r="A118" s="212" t="s">
        <v>141</v>
      </c>
      <c r="B118" s="212"/>
      <c r="C118" s="212"/>
      <c r="D118" s="37" t="s">
        <v>156</v>
      </c>
    </row>
    <row r="119" spans="1:4" x14ac:dyDescent="0.25">
      <c r="A119" s="52"/>
      <c r="B119" s="201" t="s">
        <v>104</v>
      </c>
      <c r="C119" s="201"/>
      <c r="D119" s="46" t="s">
        <v>25</v>
      </c>
    </row>
    <row r="120" spans="1:4" x14ac:dyDescent="0.25">
      <c r="A120" s="52" t="s">
        <v>26</v>
      </c>
      <c r="B120" s="198" t="s">
        <v>105</v>
      </c>
      <c r="C120" s="198"/>
      <c r="D120" s="41">
        <f>D30</f>
        <v>2773.6439999999998</v>
      </c>
    </row>
    <row r="121" spans="1:4" x14ac:dyDescent="0.25">
      <c r="A121" s="52" t="s">
        <v>28</v>
      </c>
      <c r="B121" s="198" t="s">
        <v>106</v>
      </c>
      <c r="C121" s="198"/>
      <c r="D121" s="41">
        <f>D65</f>
        <v>2532.0785419999997</v>
      </c>
    </row>
    <row r="122" spans="1:4" x14ac:dyDescent="0.25">
      <c r="A122" s="52" t="s">
        <v>29</v>
      </c>
      <c r="B122" s="198" t="s">
        <v>107</v>
      </c>
      <c r="C122" s="198"/>
      <c r="D122" s="41">
        <f>D75</f>
        <v>184.11176130339999</v>
      </c>
    </row>
    <row r="123" spans="1:4" x14ac:dyDescent="0.25">
      <c r="A123" s="52" t="s">
        <v>30</v>
      </c>
      <c r="B123" s="198" t="s">
        <v>108</v>
      </c>
      <c r="C123" s="198"/>
      <c r="D123" s="41">
        <f>D96</f>
        <v>65.220131975980749</v>
      </c>
    </row>
    <row r="124" spans="1:4" x14ac:dyDescent="0.25">
      <c r="A124" s="52" t="s">
        <v>32</v>
      </c>
      <c r="B124" s="198" t="s">
        <v>109</v>
      </c>
      <c r="C124" s="198"/>
      <c r="D124" s="41">
        <f>D104</f>
        <v>203.39215625</v>
      </c>
    </row>
    <row r="125" spans="1:4" x14ac:dyDescent="0.25">
      <c r="A125" s="52"/>
      <c r="B125" s="201" t="s">
        <v>110</v>
      </c>
      <c r="C125" s="201"/>
      <c r="D125" s="42">
        <f>SUM(D120:D124)</f>
        <v>5758.4465915293804</v>
      </c>
    </row>
    <row r="126" spans="1:4" x14ac:dyDescent="0.25">
      <c r="A126" s="52" t="s">
        <v>34</v>
      </c>
      <c r="B126" s="198" t="s">
        <v>111</v>
      </c>
      <c r="C126" s="198"/>
      <c r="D126" s="41">
        <f>D115</f>
        <v>1106.8169305476463</v>
      </c>
    </row>
    <row r="127" spans="1:4" x14ac:dyDescent="0.25">
      <c r="A127" s="52"/>
      <c r="B127" s="201" t="s">
        <v>112</v>
      </c>
      <c r="C127" s="201"/>
      <c r="D127" s="42">
        <f>SUM(D125:D126)</f>
        <v>6865.2635220770262</v>
      </c>
    </row>
    <row r="128" spans="1:4" x14ac:dyDescent="0.25">
      <c r="A128" s="52"/>
      <c r="B128" s="201" t="s">
        <v>113</v>
      </c>
      <c r="C128" s="201"/>
      <c r="D128" s="53">
        <f t="shared" ref="D128" si="15">D127/D30</f>
        <v>2.4751783293303058</v>
      </c>
    </row>
    <row r="129" spans="1:4" x14ac:dyDescent="0.25">
      <c r="A129" s="14"/>
      <c r="B129" s="85"/>
      <c r="C129" s="14"/>
      <c r="D129" s="14"/>
    </row>
    <row r="130" spans="1:4" x14ac:dyDescent="0.25">
      <c r="A130" s="14"/>
      <c r="B130" s="14"/>
      <c r="C130" s="14"/>
      <c r="D130" s="14"/>
    </row>
    <row r="131" spans="1:4" x14ac:dyDescent="0.25">
      <c r="A131" s="194" t="s">
        <v>114</v>
      </c>
      <c r="B131" s="194"/>
      <c r="C131" s="37"/>
      <c r="D131" s="37" t="s">
        <v>156</v>
      </c>
    </row>
    <row r="132" spans="1:4" x14ac:dyDescent="0.25">
      <c r="A132" s="76">
        <v>6</v>
      </c>
      <c r="B132" s="44" t="s">
        <v>96</v>
      </c>
      <c r="C132" s="45" t="s">
        <v>49</v>
      </c>
      <c r="D132" s="46" t="s">
        <v>25</v>
      </c>
    </row>
    <row r="133" spans="1:4" x14ac:dyDescent="0.25">
      <c r="A133" s="77" t="s">
        <v>26</v>
      </c>
      <c r="B133" s="47" t="s">
        <v>97</v>
      </c>
      <c r="C133" s="39">
        <v>4.8</v>
      </c>
      <c r="D133" s="41">
        <f>(D150)*$C$133/100</f>
        <v>276.40543639341024</v>
      </c>
    </row>
    <row r="134" spans="1:4" x14ac:dyDescent="0.25">
      <c r="A134" s="77" t="s">
        <v>28</v>
      </c>
      <c r="B134" s="47" t="s">
        <v>98</v>
      </c>
      <c r="C134" s="39">
        <v>3.92</v>
      </c>
      <c r="D134" s="41">
        <f>(D150+D133)*$C$134/100</f>
        <v>236.56619949457337</v>
      </c>
    </row>
    <row r="135" spans="1:4" x14ac:dyDescent="0.25">
      <c r="A135" s="77" t="s">
        <v>29</v>
      </c>
      <c r="B135" s="47" t="s">
        <v>99</v>
      </c>
      <c r="C135" s="39"/>
      <c r="D135" s="41"/>
    </row>
    <row r="136" spans="1:4" x14ac:dyDescent="0.25">
      <c r="A136" s="77"/>
      <c r="B136" s="47" t="s">
        <v>115</v>
      </c>
      <c r="C136" s="48">
        <v>9.25</v>
      </c>
      <c r="D136" s="41">
        <f>((D150+D133+D134)/(1-($C$136+$C$138)/100))*$C$136/100</f>
        <v>676.50867176222278</v>
      </c>
    </row>
    <row r="137" spans="1:4" x14ac:dyDescent="0.25">
      <c r="A137" s="77"/>
      <c r="B137" s="47" t="s">
        <v>101</v>
      </c>
      <c r="C137" s="39"/>
      <c r="D137" s="41"/>
    </row>
    <row r="138" spans="1:4" x14ac:dyDescent="0.25">
      <c r="A138" s="77"/>
      <c r="B138" s="47" t="s">
        <v>102</v>
      </c>
      <c r="C138" s="77">
        <v>5</v>
      </c>
      <c r="D138" s="41">
        <f>((D150+D133+D134)/(1-($C$136+$C$138)/100))*$C$138/100</f>
        <v>365.68036311471508</v>
      </c>
    </row>
    <row r="139" spans="1:4" x14ac:dyDescent="0.25">
      <c r="A139" s="77"/>
      <c r="B139" s="47" t="s">
        <v>103</v>
      </c>
      <c r="C139" s="39"/>
      <c r="D139" s="41"/>
    </row>
    <row r="140" spans="1:4" x14ac:dyDescent="0.25">
      <c r="A140" s="77"/>
      <c r="B140" s="44" t="s">
        <v>60</v>
      </c>
      <c r="C140" s="32">
        <f>SUM(C133:C139)</f>
        <v>22.97</v>
      </c>
      <c r="D140" s="42">
        <f>SUM(D133:D139)</f>
        <v>1555.1606707649216</v>
      </c>
    </row>
    <row r="141" spans="1:4" x14ac:dyDescent="0.25">
      <c r="A141" s="54"/>
      <c r="B141" s="54"/>
      <c r="C141" s="54"/>
      <c r="D141" s="54"/>
    </row>
    <row r="142" spans="1:4" x14ac:dyDescent="0.25">
      <c r="A142" s="213" t="s">
        <v>142</v>
      </c>
      <c r="B142" s="213"/>
      <c r="C142" s="213"/>
      <c r="D142" s="213"/>
    </row>
    <row r="143" spans="1:4" x14ac:dyDescent="0.25">
      <c r="A143" s="214" t="s">
        <v>143</v>
      </c>
      <c r="B143" s="214"/>
      <c r="C143" s="214"/>
      <c r="D143" s="37" t="s">
        <v>156</v>
      </c>
    </row>
    <row r="144" spans="1:4" x14ac:dyDescent="0.25">
      <c r="A144" s="52"/>
      <c r="B144" s="201" t="s">
        <v>104</v>
      </c>
      <c r="C144" s="201"/>
      <c r="D144" s="46" t="s">
        <v>25</v>
      </c>
    </row>
    <row r="145" spans="1:4" x14ac:dyDescent="0.25">
      <c r="A145" s="52" t="s">
        <v>26</v>
      </c>
      <c r="B145" s="198" t="s">
        <v>105</v>
      </c>
      <c r="C145" s="198"/>
      <c r="D145" s="41">
        <f t="shared" ref="D145:D149" si="16">D120</f>
        <v>2773.6439999999998</v>
      </c>
    </row>
    <row r="146" spans="1:4" x14ac:dyDescent="0.25">
      <c r="A146" s="52" t="s">
        <v>28</v>
      </c>
      <c r="B146" s="198" t="s">
        <v>106</v>
      </c>
      <c r="C146" s="198"/>
      <c r="D146" s="41">
        <f t="shared" si="16"/>
        <v>2532.0785419999997</v>
      </c>
    </row>
    <row r="147" spans="1:4" x14ac:dyDescent="0.25">
      <c r="A147" s="52" t="s">
        <v>29</v>
      </c>
      <c r="B147" s="198" t="s">
        <v>107</v>
      </c>
      <c r="C147" s="198"/>
      <c r="D147" s="41">
        <f t="shared" si="16"/>
        <v>184.11176130339999</v>
      </c>
    </row>
    <row r="148" spans="1:4" x14ac:dyDescent="0.25">
      <c r="A148" s="52" t="s">
        <v>30</v>
      </c>
      <c r="B148" s="198" t="s">
        <v>108</v>
      </c>
      <c r="C148" s="198"/>
      <c r="D148" s="41">
        <f t="shared" si="16"/>
        <v>65.220131975980749</v>
      </c>
    </row>
    <row r="149" spans="1:4" x14ac:dyDescent="0.25">
      <c r="A149" s="52" t="s">
        <v>32</v>
      </c>
      <c r="B149" s="198" t="s">
        <v>109</v>
      </c>
      <c r="C149" s="198"/>
      <c r="D149" s="41">
        <f t="shared" si="16"/>
        <v>203.39215625</v>
      </c>
    </row>
    <row r="150" spans="1:4" x14ac:dyDescent="0.25">
      <c r="A150" s="52"/>
      <c r="B150" s="201" t="s">
        <v>110</v>
      </c>
      <c r="C150" s="201"/>
      <c r="D150" s="42">
        <f>SUM(D145:D149)</f>
        <v>5758.4465915293804</v>
      </c>
    </row>
    <row r="151" spans="1:4" x14ac:dyDescent="0.25">
      <c r="A151" s="52" t="s">
        <v>34</v>
      </c>
      <c r="B151" s="198" t="s">
        <v>111</v>
      </c>
      <c r="C151" s="198"/>
      <c r="D151" s="41">
        <f>D140</f>
        <v>1555.1606707649216</v>
      </c>
    </row>
    <row r="152" spans="1:4" x14ac:dyDescent="0.25">
      <c r="A152" s="52"/>
      <c r="B152" s="201" t="s">
        <v>112</v>
      </c>
      <c r="C152" s="201"/>
      <c r="D152" s="42">
        <f>SUM(D150:D151)</f>
        <v>7313.607262294302</v>
      </c>
    </row>
    <row r="153" spans="1:4" x14ac:dyDescent="0.25">
      <c r="A153" s="52"/>
      <c r="B153" s="201" t="s">
        <v>113</v>
      </c>
      <c r="C153" s="201"/>
      <c r="D153" s="53">
        <f t="shared" ref="D153" si="17">D152/D30</f>
        <v>2.6368226283886118</v>
      </c>
    </row>
  </sheetData>
  <mergeCells count="108">
    <mergeCell ref="A142:D142"/>
    <mergeCell ref="B153:C153"/>
    <mergeCell ref="B148:C148"/>
    <mergeCell ref="B149:C149"/>
    <mergeCell ref="B150:C150"/>
    <mergeCell ref="B151:C151"/>
    <mergeCell ref="B152:C152"/>
    <mergeCell ref="A143:C143"/>
    <mergeCell ref="B144:C144"/>
    <mergeCell ref="B145:C145"/>
    <mergeCell ref="B146:C146"/>
    <mergeCell ref="B147:C147"/>
    <mergeCell ref="B125:C125"/>
    <mergeCell ref="B126:C126"/>
    <mergeCell ref="B127:C127"/>
    <mergeCell ref="B128:C128"/>
    <mergeCell ref="A131:B131"/>
    <mergeCell ref="B119:C119"/>
    <mergeCell ref="B120:C120"/>
    <mergeCell ref="B121:C121"/>
    <mergeCell ref="B122:C122"/>
    <mergeCell ref="B123:C123"/>
    <mergeCell ref="B124:C124"/>
    <mergeCell ref="B102:C102"/>
    <mergeCell ref="B103:C103"/>
    <mergeCell ref="B104:C104"/>
    <mergeCell ref="A106:B106"/>
    <mergeCell ref="A118:C118"/>
    <mergeCell ref="B95:C95"/>
    <mergeCell ref="B96:C96"/>
    <mergeCell ref="A98:C98"/>
    <mergeCell ref="B99:C99"/>
    <mergeCell ref="B100:C100"/>
    <mergeCell ref="B101:C101"/>
    <mergeCell ref="A117:D117"/>
    <mergeCell ref="B88:C88"/>
    <mergeCell ref="B89:C89"/>
    <mergeCell ref="B90:C90"/>
    <mergeCell ref="A92:C92"/>
    <mergeCell ref="B93:C93"/>
    <mergeCell ref="B94:C94"/>
    <mergeCell ref="B81:C81"/>
    <mergeCell ref="B82:C82"/>
    <mergeCell ref="B83:C83"/>
    <mergeCell ref="B84:C84"/>
    <mergeCell ref="B85:C85"/>
    <mergeCell ref="A87:C87"/>
    <mergeCell ref="B74:C74"/>
    <mergeCell ref="B75:C75"/>
    <mergeCell ref="A77:C77"/>
    <mergeCell ref="B78:C78"/>
    <mergeCell ref="B79:C79"/>
    <mergeCell ref="B80:C80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65:C65"/>
    <mergeCell ref="A67:C67"/>
    <mergeCell ref="B54:C54"/>
    <mergeCell ref="B55:C55"/>
    <mergeCell ref="B56:C56"/>
    <mergeCell ref="B57:C57"/>
    <mergeCell ref="B58:C58"/>
    <mergeCell ref="A60:C60"/>
    <mergeCell ref="B31:D31"/>
    <mergeCell ref="A32:C32"/>
    <mergeCell ref="A33:B33"/>
    <mergeCell ref="A39:C39"/>
    <mergeCell ref="A52:C52"/>
    <mergeCell ref="B53:C53"/>
    <mergeCell ref="B25:C25"/>
    <mergeCell ref="B26:C26"/>
    <mergeCell ref="B27:C27"/>
    <mergeCell ref="B28:C28"/>
    <mergeCell ref="B29:C29"/>
    <mergeCell ref="B30:C30"/>
    <mergeCell ref="A16:B16"/>
    <mergeCell ref="C16:D16"/>
    <mergeCell ref="A18:D18"/>
    <mergeCell ref="A22:C22"/>
    <mergeCell ref="B23:C23"/>
    <mergeCell ref="B24:C24"/>
    <mergeCell ref="A13:B13"/>
    <mergeCell ref="C13:D13"/>
    <mergeCell ref="A14:B14"/>
    <mergeCell ref="C14:D14"/>
    <mergeCell ref="A15:B15"/>
    <mergeCell ref="C15:D15"/>
    <mergeCell ref="A8:B8"/>
    <mergeCell ref="C8:D8"/>
    <mergeCell ref="A9:B9"/>
    <mergeCell ref="C9:D9"/>
    <mergeCell ref="A11:D11"/>
    <mergeCell ref="A12:B12"/>
    <mergeCell ref="C12:D12"/>
    <mergeCell ref="A1:D1"/>
    <mergeCell ref="A2:D2"/>
    <mergeCell ref="A4:D4"/>
    <mergeCell ref="A5:D5"/>
    <mergeCell ref="A6:D6"/>
    <mergeCell ref="A7:D7"/>
  </mergeCells>
  <pageMargins left="0.511811024" right="0.511811024" top="0.9916666666666667" bottom="0.78740157499999996" header="0.31496062000000002" footer="0.31496062000000002"/>
  <pageSetup paperSize="9" scale="93" orientation="landscape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72C1-DC34-431D-8800-3FCC7F06F6C6}">
  <dimension ref="A1:G12"/>
  <sheetViews>
    <sheetView tabSelected="1" view="pageLayout" zoomScaleNormal="100" workbookViewId="0">
      <selection activeCell="A5" sqref="A5:G5"/>
    </sheetView>
  </sheetViews>
  <sheetFormatPr defaultColWidth="11.42578125" defaultRowHeight="15" x14ac:dyDescent="0.25"/>
  <cols>
    <col min="1" max="1" width="5.140625" style="14" customWidth="1"/>
    <col min="2" max="2" width="25.85546875" style="14" bestFit="1" customWidth="1"/>
    <col min="3" max="3" width="7.7109375" style="14" bestFit="1" customWidth="1"/>
    <col min="4" max="4" width="16.140625" style="14" customWidth="1"/>
    <col min="5" max="5" width="17.7109375" style="14" bestFit="1" customWidth="1"/>
    <col min="6" max="6" width="21.28515625" style="14" bestFit="1" customWidth="1"/>
    <col min="7" max="7" width="22.28515625" style="15" bestFit="1" customWidth="1"/>
    <col min="8" max="8" width="46" style="14" customWidth="1"/>
    <col min="9" max="9" width="17" style="14" customWidth="1"/>
    <col min="10" max="10" width="14.28515625" style="14" customWidth="1"/>
    <col min="11" max="256" width="11.42578125" style="14"/>
    <col min="257" max="257" width="5.140625" style="14" customWidth="1"/>
    <col min="258" max="258" width="57.5703125" style="14" customWidth="1"/>
    <col min="259" max="259" width="16.7109375" style="14" customWidth="1"/>
    <col min="260" max="260" width="10.28515625" style="14" bestFit="1" customWidth="1"/>
    <col min="261" max="261" width="6.85546875" style="14" bestFit="1" customWidth="1"/>
    <col min="262" max="262" width="7.85546875" style="14" bestFit="1" customWidth="1"/>
    <col min="263" max="263" width="11.42578125" style="14"/>
    <col min="264" max="264" width="46" style="14" customWidth="1"/>
    <col min="265" max="265" width="17" style="14" customWidth="1"/>
    <col min="266" max="266" width="14.28515625" style="14" customWidth="1"/>
    <col min="267" max="512" width="11.42578125" style="14"/>
    <col min="513" max="513" width="5.140625" style="14" customWidth="1"/>
    <col min="514" max="514" width="57.5703125" style="14" customWidth="1"/>
    <col min="515" max="515" width="16.7109375" style="14" customWidth="1"/>
    <col min="516" max="516" width="10.28515625" style="14" bestFit="1" customWidth="1"/>
    <col min="517" max="517" width="6.85546875" style="14" bestFit="1" customWidth="1"/>
    <col min="518" max="518" width="7.85546875" style="14" bestFit="1" customWidth="1"/>
    <col min="519" max="519" width="11.42578125" style="14"/>
    <col min="520" max="520" width="46" style="14" customWidth="1"/>
    <col min="521" max="521" width="17" style="14" customWidth="1"/>
    <col min="522" max="522" width="14.28515625" style="14" customWidth="1"/>
    <col min="523" max="768" width="11.42578125" style="14"/>
    <col min="769" max="769" width="5.140625" style="14" customWidth="1"/>
    <col min="770" max="770" width="57.5703125" style="14" customWidth="1"/>
    <col min="771" max="771" width="16.7109375" style="14" customWidth="1"/>
    <col min="772" max="772" width="10.28515625" style="14" bestFit="1" customWidth="1"/>
    <col min="773" max="773" width="6.85546875" style="14" bestFit="1" customWidth="1"/>
    <col min="774" max="774" width="7.85546875" style="14" bestFit="1" customWidth="1"/>
    <col min="775" max="775" width="11.42578125" style="14"/>
    <col min="776" max="776" width="46" style="14" customWidth="1"/>
    <col min="777" max="777" width="17" style="14" customWidth="1"/>
    <col min="778" max="778" width="14.28515625" style="14" customWidth="1"/>
    <col min="779" max="1024" width="11.42578125" style="14"/>
    <col min="1025" max="1025" width="5.140625" style="14" customWidth="1"/>
    <col min="1026" max="1026" width="57.5703125" style="14" customWidth="1"/>
    <col min="1027" max="1027" width="16.7109375" style="14" customWidth="1"/>
    <col min="1028" max="1028" width="10.28515625" style="14" bestFit="1" customWidth="1"/>
    <col min="1029" max="1029" width="6.85546875" style="14" bestFit="1" customWidth="1"/>
    <col min="1030" max="1030" width="7.85546875" style="14" bestFit="1" customWidth="1"/>
    <col min="1031" max="1031" width="11.42578125" style="14"/>
    <col min="1032" max="1032" width="46" style="14" customWidth="1"/>
    <col min="1033" max="1033" width="17" style="14" customWidth="1"/>
    <col min="1034" max="1034" width="14.28515625" style="14" customWidth="1"/>
    <col min="1035" max="1280" width="11.42578125" style="14"/>
    <col min="1281" max="1281" width="5.140625" style="14" customWidth="1"/>
    <col min="1282" max="1282" width="57.5703125" style="14" customWidth="1"/>
    <col min="1283" max="1283" width="16.7109375" style="14" customWidth="1"/>
    <col min="1284" max="1284" width="10.28515625" style="14" bestFit="1" customWidth="1"/>
    <col min="1285" max="1285" width="6.85546875" style="14" bestFit="1" customWidth="1"/>
    <col min="1286" max="1286" width="7.85546875" style="14" bestFit="1" customWidth="1"/>
    <col min="1287" max="1287" width="11.42578125" style="14"/>
    <col min="1288" max="1288" width="46" style="14" customWidth="1"/>
    <col min="1289" max="1289" width="17" style="14" customWidth="1"/>
    <col min="1290" max="1290" width="14.28515625" style="14" customWidth="1"/>
    <col min="1291" max="1536" width="11.42578125" style="14"/>
    <col min="1537" max="1537" width="5.140625" style="14" customWidth="1"/>
    <col min="1538" max="1538" width="57.5703125" style="14" customWidth="1"/>
    <col min="1539" max="1539" width="16.7109375" style="14" customWidth="1"/>
    <col min="1540" max="1540" width="10.28515625" style="14" bestFit="1" customWidth="1"/>
    <col min="1541" max="1541" width="6.85546875" style="14" bestFit="1" customWidth="1"/>
    <col min="1542" max="1542" width="7.85546875" style="14" bestFit="1" customWidth="1"/>
    <col min="1543" max="1543" width="11.42578125" style="14"/>
    <col min="1544" max="1544" width="46" style="14" customWidth="1"/>
    <col min="1545" max="1545" width="17" style="14" customWidth="1"/>
    <col min="1546" max="1546" width="14.28515625" style="14" customWidth="1"/>
    <col min="1547" max="1792" width="11.42578125" style="14"/>
    <col min="1793" max="1793" width="5.140625" style="14" customWidth="1"/>
    <col min="1794" max="1794" width="57.5703125" style="14" customWidth="1"/>
    <col min="1795" max="1795" width="16.7109375" style="14" customWidth="1"/>
    <col min="1796" max="1796" width="10.28515625" style="14" bestFit="1" customWidth="1"/>
    <col min="1797" max="1797" width="6.85546875" style="14" bestFit="1" customWidth="1"/>
    <col min="1798" max="1798" width="7.85546875" style="14" bestFit="1" customWidth="1"/>
    <col min="1799" max="1799" width="11.42578125" style="14"/>
    <col min="1800" max="1800" width="46" style="14" customWidth="1"/>
    <col min="1801" max="1801" width="17" style="14" customWidth="1"/>
    <col min="1802" max="1802" width="14.28515625" style="14" customWidth="1"/>
    <col min="1803" max="2048" width="11.42578125" style="14"/>
    <col min="2049" max="2049" width="5.140625" style="14" customWidth="1"/>
    <col min="2050" max="2050" width="57.5703125" style="14" customWidth="1"/>
    <col min="2051" max="2051" width="16.7109375" style="14" customWidth="1"/>
    <col min="2052" max="2052" width="10.28515625" style="14" bestFit="1" customWidth="1"/>
    <col min="2053" max="2053" width="6.85546875" style="14" bestFit="1" customWidth="1"/>
    <col min="2054" max="2054" width="7.85546875" style="14" bestFit="1" customWidth="1"/>
    <col min="2055" max="2055" width="11.42578125" style="14"/>
    <col min="2056" max="2056" width="46" style="14" customWidth="1"/>
    <col min="2057" max="2057" width="17" style="14" customWidth="1"/>
    <col min="2058" max="2058" width="14.28515625" style="14" customWidth="1"/>
    <col min="2059" max="2304" width="11.42578125" style="14"/>
    <col min="2305" max="2305" width="5.140625" style="14" customWidth="1"/>
    <col min="2306" max="2306" width="57.5703125" style="14" customWidth="1"/>
    <col min="2307" max="2307" width="16.7109375" style="14" customWidth="1"/>
    <col min="2308" max="2308" width="10.28515625" style="14" bestFit="1" customWidth="1"/>
    <col min="2309" max="2309" width="6.85546875" style="14" bestFit="1" customWidth="1"/>
    <col min="2310" max="2310" width="7.85546875" style="14" bestFit="1" customWidth="1"/>
    <col min="2311" max="2311" width="11.42578125" style="14"/>
    <col min="2312" max="2312" width="46" style="14" customWidth="1"/>
    <col min="2313" max="2313" width="17" style="14" customWidth="1"/>
    <col min="2314" max="2314" width="14.28515625" style="14" customWidth="1"/>
    <col min="2315" max="2560" width="11.42578125" style="14"/>
    <col min="2561" max="2561" width="5.140625" style="14" customWidth="1"/>
    <col min="2562" max="2562" width="57.5703125" style="14" customWidth="1"/>
    <col min="2563" max="2563" width="16.7109375" style="14" customWidth="1"/>
    <col min="2564" max="2564" width="10.28515625" style="14" bestFit="1" customWidth="1"/>
    <col min="2565" max="2565" width="6.85546875" style="14" bestFit="1" customWidth="1"/>
    <col min="2566" max="2566" width="7.85546875" style="14" bestFit="1" customWidth="1"/>
    <col min="2567" max="2567" width="11.42578125" style="14"/>
    <col min="2568" max="2568" width="46" style="14" customWidth="1"/>
    <col min="2569" max="2569" width="17" style="14" customWidth="1"/>
    <col min="2570" max="2570" width="14.28515625" style="14" customWidth="1"/>
    <col min="2571" max="2816" width="11.42578125" style="14"/>
    <col min="2817" max="2817" width="5.140625" style="14" customWidth="1"/>
    <col min="2818" max="2818" width="57.5703125" style="14" customWidth="1"/>
    <col min="2819" max="2819" width="16.7109375" style="14" customWidth="1"/>
    <col min="2820" max="2820" width="10.28515625" style="14" bestFit="1" customWidth="1"/>
    <col min="2821" max="2821" width="6.85546875" style="14" bestFit="1" customWidth="1"/>
    <col min="2822" max="2822" width="7.85546875" style="14" bestFit="1" customWidth="1"/>
    <col min="2823" max="2823" width="11.42578125" style="14"/>
    <col min="2824" max="2824" width="46" style="14" customWidth="1"/>
    <col min="2825" max="2825" width="17" style="14" customWidth="1"/>
    <col min="2826" max="2826" width="14.28515625" style="14" customWidth="1"/>
    <col min="2827" max="3072" width="11.42578125" style="14"/>
    <col min="3073" max="3073" width="5.140625" style="14" customWidth="1"/>
    <col min="3074" max="3074" width="57.5703125" style="14" customWidth="1"/>
    <col min="3075" max="3075" width="16.7109375" style="14" customWidth="1"/>
    <col min="3076" max="3076" width="10.28515625" style="14" bestFit="1" customWidth="1"/>
    <col min="3077" max="3077" width="6.85546875" style="14" bestFit="1" customWidth="1"/>
    <col min="3078" max="3078" width="7.85546875" style="14" bestFit="1" customWidth="1"/>
    <col min="3079" max="3079" width="11.42578125" style="14"/>
    <col min="3080" max="3080" width="46" style="14" customWidth="1"/>
    <col min="3081" max="3081" width="17" style="14" customWidth="1"/>
    <col min="3082" max="3082" width="14.28515625" style="14" customWidth="1"/>
    <col min="3083" max="3328" width="11.42578125" style="14"/>
    <col min="3329" max="3329" width="5.140625" style="14" customWidth="1"/>
    <col min="3330" max="3330" width="57.5703125" style="14" customWidth="1"/>
    <col min="3331" max="3331" width="16.7109375" style="14" customWidth="1"/>
    <col min="3332" max="3332" width="10.28515625" style="14" bestFit="1" customWidth="1"/>
    <col min="3333" max="3333" width="6.85546875" style="14" bestFit="1" customWidth="1"/>
    <col min="3334" max="3334" width="7.85546875" style="14" bestFit="1" customWidth="1"/>
    <col min="3335" max="3335" width="11.42578125" style="14"/>
    <col min="3336" max="3336" width="46" style="14" customWidth="1"/>
    <col min="3337" max="3337" width="17" style="14" customWidth="1"/>
    <col min="3338" max="3338" width="14.28515625" style="14" customWidth="1"/>
    <col min="3339" max="3584" width="11.42578125" style="14"/>
    <col min="3585" max="3585" width="5.140625" style="14" customWidth="1"/>
    <col min="3586" max="3586" width="57.5703125" style="14" customWidth="1"/>
    <col min="3587" max="3587" width="16.7109375" style="14" customWidth="1"/>
    <col min="3588" max="3588" width="10.28515625" style="14" bestFit="1" customWidth="1"/>
    <col min="3589" max="3589" width="6.85546875" style="14" bestFit="1" customWidth="1"/>
    <col min="3590" max="3590" width="7.85546875" style="14" bestFit="1" customWidth="1"/>
    <col min="3591" max="3591" width="11.42578125" style="14"/>
    <col min="3592" max="3592" width="46" style="14" customWidth="1"/>
    <col min="3593" max="3593" width="17" style="14" customWidth="1"/>
    <col min="3594" max="3594" width="14.28515625" style="14" customWidth="1"/>
    <col min="3595" max="3840" width="11.42578125" style="14"/>
    <col min="3841" max="3841" width="5.140625" style="14" customWidth="1"/>
    <col min="3842" max="3842" width="57.5703125" style="14" customWidth="1"/>
    <col min="3843" max="3843" width="16.7109375" style="14" customWidth="1"/>
    <col min="3844" max="3844" width="10.28515625" style="14" bestFit="1" customWidth="1"/>
    <col min="3845" max="3845" width="6.85546875" style="14" bestFit="1" customWidth="1"/>
    <col min="3846" max="3846" width="7.85546875" style="14" bestFit="1" customWidth="1"/>
    <col min="3847" max="3847" width="11.42578125" style="14"/>
    <col min="3848" max="3848" width="46" style="14" customWidth="1"/>
    <col min="3849" max="3849" width="17" style="14" customWidth="1"/>
    <col min="3850" max="3850" width="14.28515625" style="14" customWidth="1"/>
    <col min="3851" max="4096" width="11.42578125" style="14"/>
    <col min="4097" max="4097" width="5.140625" style="14" customWidth="1"/>
    <col min="4098" max="4098" width="57.5703125" style="14" customWidth="1"/>
    <col min="4099" max="4099" width="16.7109375" style="14" customWidth="1"/>
    <col min="4100" max="4100" width="10.28515625" style="14" bestFit="1" customWidth="1"/>
    <col min="4101" max="4101" width="6.85546875" style="14" bestFit="1" customWidth="1"/>
    <col min="4102" max="4102" width="7.85546875" style="14" bestFit="1" customWidth="1"/>
    <col min="4103" max="4103" width="11.42578125" style="14"/>
    <col min="4104" max="4104" width="46" style="14" customWidth="1"/>
    <col min="4105" max="4105" width="17" style="14" customWidth="1"/>
    <col min="4106" max="4106" width="14.28515625" style="14" customWidth="1"/>
    <col min="4107" max="4352" width="11.42578125" style="14"/>
    <col min="4353" max="4353" width="5.140625" style="14" customWidth="1"/>
    <col min="4354" max="4354" width="57.5703125" style="14" customWidth="1"/>
    <col min="4355" max="4355" width="16.7109375" style="14" customWidth="1"/>
    <col min="4356" max="4356" width="10.28515625" style="14" bestFit="1" customWidth="1"/>
    <col min="4357" max="4357" width="6.85546875" style="14" bestFit="1" customWidth="1"/>
    <col min="4358" max="4358" width="7.85546875" style="14" bestFit="1" customWidth="1"/>
    <col min="4359" max="4359" width="11.42578125" style="14"/>
    <col min="4360" max="4360" width="46" style="14" customWidth="1"/>
    <col min="4361" max="4361" width="17" style="14" customWidth="1"/>
    <col min="4362" max="4362" width="14.28515625" style="14" customWidth="1"/>
    <col min="4363" max="4608" width="11.42578125" style="14"/>
    <col min="4609" max="4609" width="5.140625" style="14" customWidth="1"/>
    <col min="4610" max="4610" width="57.5703125" style="14" customWidth="1"/>
    <col min="4611" max="4611" width="16.7109375" style="14" customWidth="1"/>
    <col min="4612" max="4612" width="10.28515625" style="14" bestFit="1" customWidth="1"/>
    <col min="4613" max="4613" width="6.85546875" style="14" bestFit="1" customWidth="1"/>
    <col min="4614" max="4614" width="7.85546875" style="14" bestFit="1" customWidth="1"/>
    <col min="4615" max="4615" width="11.42578125" style="14"/>
    <col min="4616" max="4616" width="46" style="14" customWidth="1"/>
    <col min="4617" max="4617" width="17" style="14" customWidth="1"/>
    <col min="4618" max="4618" width="14.28515625" style="14" customWidth="1"/>
    <col min="4619" max="4864" width="11.42578125" style="14"/>
    <col min="4865" max="4865" width="5.140625" style="14" customWidth="1"/>
    <col min="4866" max="4866" width="57.5703125" style="14" customWidth="1"/>
    <col min="4867" max="4867" width="16.7109375" style="14" customWidth="1"/>
    <col min="4868" max="4868" width="10.28515625" style="14" bestFit="1" customWidth="1"/>
    <col min="4869" max="4869" width="6.85546875" style="14" bestFit="1" customWidth="1"/>
    <col min="4870" max="4870" width="7.85546875" style="14" bestFit="1" customWidth="1"/>
    <col min="4871" max="4871" width="11.42578125" style="14"/>
    <col min="4872" max="4872" width="46" style="14" customWidth="1"/>
    <col min="4873" max="4873" width="17" style="14" customWidth="1"/>
    <col min="4874" max="4874" width="14.28515625" style="14" customWidth="1"/>
    <col min="4875" max="5120" width="11.42578125" style="14"/>
    <col min="5121" max="5121" width="5.140625" style="14" customWidth="1"/>
    <col min="5122" max="5122" width="57.5703125" style="14" customWidth="1"/>
    <col min="5123" max="5123" width="16.7109375" style="14" customWidth="1"/>
    <col min="5124" max="5124" width="10.28515625" style="14" bestFit="1" customWidth="1"/>
    <col min="5125" max="5125" width="6.85546875" style="14" bestFit="1" customWidth="1"/>
    <col min="5126" max="5126" width="7.85546875" style="14" bestFit="1" customWidth="1"/>
    <col min="5127" max="5127" width="11.42578125" style="14"/>
    <col min="5128" max="5128" width="46" style="14" customWidth="1"/>
    <col min="5129" max="5129" width="17" style="14" customWidth="1"/>
    <col min="5130" max="5130" width="14.28515625" style="14" customWidth="1"/>
    <col min="5131" max="5376" width="11.42578125" style="14"/>
    <col min="5377" max="5377" width="5.140625" style="14" customWidth="1"/>
    <col min="5378" max="5378" width="57.5703125" style="14" customWidth="1"/>
    <col min="5379" max="5379" width="16.7109375" style="14" customWidth="1"/>
    <col min="5380" max="5380" width="10.28515625" style="14" bestFit="1" customWidth="1"/>
    <col min="5381" max="5381" width="6.85546875" style="14" bestFit="1" customWidth="1"/>
    <col min="5382" max="5382" width="7.85546875" style="14" bestFit="1" customWidth="1"/>
    <col min="5383" max="5383" width="11.42578125" style="14"/>
    <col min="5384" max="5384" width="46" style="14" customWidth="1"/>
    <col min="5385" max="5385" width="17" style="14" customWidth="1"/>
    <col min="5386" max="5386" width="14.28515625" style="14" customWidth="1"/>
    <col min="5387" max="5632" width="11.42578125" style="14"/>
    <col min="5633" max="5633" width="5.140625" style="14" customWidth="1"/>
    <col min="5634" max="5634" width="57.5703125" style="14" customWidth="1"/>
    <col min="5635" max="5635" width="16.7109375" style="14" customWidth="1"/>
    <col min="5636" max="5636" width="10.28515625" style="14" bestFit="1" customWidth="1"/>
    <col min="5637" max="5637" width="6.85546875" style="14" bestFit="1" customWidth="1"/>
    <col min="5638" max="5638" width="7.85546875" style="14" bestFit="1" customWidth="1"/>
    <col min="5639" max="5639" width="11.42578125" style="14"/>
    <col min="5640" max="5640" width="46" style="14" customWidth="1"/>
    <col min="5641" max="5641" width="17" style="14" customWidth="1"/>
    <col min="5642" max="5642" width="14.28515625" style="14" customWidth="1"/>
    <col min="5643" max="5888" width="11.42578125" style="14"/>
    <col min="5889" max="5889" width="5.140625" style="14" customWidth="1"/>
    <col min="5890" max="5890" width="57.5703125" style="14" customWidth="1"/>
    <col min="5891" max="5891" width="16.7109375" style="14" customWidth="1"/>
    <col min="5892" max="5892" width="10.28515625" style="14" bestFit="1" customWidth="1"/>
    <col min="5893" max="5893" width="6.85546875" style="14" bestFit="1" customWidth="1"/>
    <col min="5894" max="5894" width="7.85546875" style="14" bestFit="1" customWidth="1"/>
    <col min="5895" max="5895" width="11.42578125" style="14"/>
    <col min="5896" max="5896" width="46" style="14" customWidth="1"/>
    <col min="5897" max="5897" width="17" style="14" customWidth="1"/>
    <col min="5898" max="5898" width="14.28515625" style="14" customWidth="1"/>
    <col min="5899" max="6144" width="11.42578125" style="14"/>
    <col min="6145" max="6145" width="5.140625" style="14" customWidth="1"/>
    <col min="6146" max="6146" width="57.5703125" style="14" customWidth="1"/>
    <col min="6147" max="6147" width="16.7109375" style="14" customWidth="1"/>
    <col min="6148" max="6148" width="10.28515625" style="14" bestFit="1" customWidth="1"/>
    <col min="6149" max="6149" width="6.85546875" style="14" bestFit="1" customWidth="1"/>
    <col min="6150" max="6150" width="7.85546875" style="14" bestFit="1" customWidth="1"/>
    <col min="6151" max="6151" width="11.42578125" style="14"/>
    <col min="6152" max="6152" width="46" style="14" customWidth="1"/>
    <col min="6153" max="6153" width="17" style="14" customWidth="1"/>
    <col min="6154" max="6154" width="14.28515625" style="14" customWidth="1"/>
    <col min="6155" max="6400" width="11.42578125" style="14"/>
    <col min="6401" max="6401" width="5.140625" style="14" customWidth="1"/>
    <col min="6402" max="6402" width="57.5703125" style="14" customWidth="1"/>
    <col min="6403" max="6403" width="16.7109375" style="14" customWidth="1"/>
    <col min="6404" max="6404" width="10.28515625" style="14" bestFit="1" customWidth="1"/>
    <col min="6405" max="6405" width="6.85546875" style="14" bestFit="1" customWidth="1"/>
    <col min="6406" max="6406" width="7.85546875" style="14" bestFit="1" customWidth="1"/>
    <col min="6407" max="6407" width="11.42578125" style="14"/>
    <col min="6408" max="6408" width="46" style="14" customWidth="1"/>
    <col min="6409" max="6409" width="17" style="14" customWidth="1"/>
    <col min="6410" max="6410" width="14.28515625" style="14" customWidth="1"/>
    <col min="6411" max="6656" width="11.42578125" style="14"/>
    <col min="6657" max="6657" width="5.140625" style="14" customWidth="1"/>
    <col min="6658" max="6658" width="57.5703125" style="14" customWidth="1"/>
    <col min="6659" max="6659" width="16.7109375" style="14" customWidth="1"/>
    <col min="6660" max="6660" width="10.28515625" style="14" bestFit="1" customWidth="1"/>
    <col min="6661" max="6661" width="6.85546875" style="14" bestFit="1" customWidth="1"/>
    <col min="6662" max="6662" width="7.85546875" style="14" bestFit="1" customWidth="1"/>
    <col min="6663" max="6663" width="11.42578125" style="14"/>
    <col min="6664" max="6664" width="46" style="14" customWidth="1"/>
    <col min="6665" max="6665" width="17" style="14" customWidth="1"/>
    <col min="6666" max="6666" width="14.28515625" style="14" customWidth="1"/>
    <col min="6667" max="6912" width="11.42578125" style="14"/>
    <col min="6913" max="6913" width="5.140625" style="14" customWidth="1"/>
    <col min="6914" max="6914" width="57.5703125" style="14" customWidth="1"/>
    <col min="6915" max="6915" width="16.7109375" style="14" customWidth="1"/>
    <col min="6916" max="6916" width="10.28515625" style="14" bestFit="1" customWidth="1"/>
    <col min="6917" max="6917" width="6.85546875" style="14" bestFit="1" customWidth="1"/>
    <col min="6918" max="6918" width="7.85546875" style="14" bestFit="1" customWidth="1"/>
    <col min="6919" max="6919" width="11.42578125" style="14"/>
    <col min="6920" max="6920" width="46" style="14" customWidth="1"/>
    <col min="6921" max="6921" width="17" style="14" customWidth="1"/>
    <col min="6922" max="6922" width="14.28515625" style="14" customWidth="1"/>
    <col min="6923" max="7168" width="11.42578125" style="14"/>
    <col min="7169" max="7169" width="5.140625" style="14" customWidth="1"/>
    <col min="7170" max="7170" width="57.5703125" style="14" customWidth="1"/>
    <col min="7171" max="7171" width="16.7109375" style="14" customWidth="1"/>
    <col min="7172" max="7172" width="10.28515625" style="14" bestFit="1" customWidth="1"/>
    <col min="7173" max="7173" width="6.85546875" style="14" bestFit="1" customWidth="1"/>
    <col min="7174" max="7174" width="7.85546875" style="14" bestFit="1" customWidth="1"/>
    <col min="7175" max="7175" width="11.42578125" style="14"/>
    <col min="7176" max="7176" width="46" style="14" customWidth="1"/>
    <col min="7177" max="7177" width="17" style="14" customWidth="1"/>
    <col min="7178" max="7178" width="14.28515625" style="14" customWidth="1"/>
    <col min="7179" max="7424" width="11.42578125" style="14"/>
    <col min="7425" max="7425" width="5.140625" style="14" customWidth="1"/>
    <col min="7426" max="7426" width="57.5703125" style="14" customWidth="1"/>
    <col min="7427" max="7427" width="16.7109375" style="14" customWidth="1"/>
    <col min="7428" max="7428" width="10.28515625" style="14" bestFit="1" customWidth="1"/>
    <col min="7429" max="7429" width="6.85546875" style="14" bestFit="1" customWidth="1"/>
    <col min="7430" max="7430" width="7.85546875" style="14" bestFit="1" customWidth="1"/>
    <col min="7431" max="7431" width="11.42578125" style="14"/>
    <col min="7432" max="7432" width="46" style="14" customWidth="1"/>
    <col min="7433" max="7433" width="17" style="14" customWidth="1"/>
    <col min="7434" max="7434" width="14.28515625" style="14" customWidth="1"/>
    <col min="7435" max="7680" width="11.42578125" style="14"/>
    <col min="7681" max="7681" width="5.140625" style="14" customWidth="1"/>
    <col min="7682" max="7682" width="57.5703125" style="14" customWidth="1"/>
    <col min="7683" max="7683" width="16.7109375" style="14" customWidth="1"/>
    <col min="7684" max="7684" width="10.28515625" style="14" bestFit="1" customWidth="1"/>
    <col min="7685" max="7685" width="6.85546875" style="14" bestFit="1" customWidth="1"/>
    <col min="7686" max="7686" width="7.85546875" style="14" bestFit="1" customWidth="1"/>
    <col min="7687" max="7687" width="11.42578125" style="14"/>
    <col min="7688" max="7688" width="46" style="14" customWidth="1"/>
    <col min="7689" max="7689" width="17" style="14" customWidth="1"/>
    <col min="7690" max="7690" width="14.28515625" style="14" customWidth="1"/>
    <col min="7691" max="7936" width="11.42578125" style="14"/>
    <col min="7937" max="7937" width="5.140625" style="14" customWidth="1"/>
    <col min="7938" max="7938" width="57.5703125" style="14" customWidth="1"/>
    <col min="7939" max="7939" width="16.7109375" style="14" customWidth="1"/>
    <col min="7940" max="7940" width="10.28515625" style="14" bestFit="1" customWidth="1"/>
    <col min="7941" max="7941" width="6.85546875" style="14" bestFit="1" customWidth="1"/>
    <col min="7942" max="7942" width="7.85546875" style="14" bestFit="1" customWidth="1"/>
    <col min="7943" max="7943" width="11.42578125" style="14"/>
    <col min="7944" max="7944" width="46" style="14" customWidth="1"/>
    <col min="7945" max="7945" width="17" style="14" customWidth="1"/>
    <col min="7946" max="7946" width="14.28515625" style="14" customWidth="1"/>
    <col min="7947" max="8192" width="11.42578125" style="14"/>
    <col min="8193" max="8193" width="5.140625" style="14" customWidth="1"/>
    <col min="8194" max="8194" width="57.5703125" style="14" customWidth="1"/>
    <col min="8195" max="8195" width="16.7109375" style="14" customWidth="1"/>
    <col min="8196" max="8196" width="10.28515625" style="14" bestFit="1" customWidth="1"/>
    <col min="8197" max="8197" width="6.85546875" style="14" bestFit="1" customWidth="1"/>
    <col min="8198" max="8198" width="7.85546875" style="14" bestFit="1" customWidth="1"/>
    <col min="8199" max="8199" width="11.42578125" style="14"/>
    <col min="8200" max="8200" width="46" style="14" customWidth="1"/>
    <col min="8201" max="8201" width="17" style="14" customWidth="1"/>
    <col min="8202" max="8202" width="14.28515625" style="14" customWidth="1"/>
    <col min="8203" max="8448" width="11.42578125" style="14"/>
    <col min="8449" max="8449" width="5.140625" style="14" customWidth="1"/>
    <col min="8450" max="8450" width="57.5703125" style="14" customWidth="1"/>
    <col min="8451" max="8451" width="16.7109375" style="14" customWidth="1"/>
    <col min="8452" max="8452" width="10.28515625" style="14" bestFit="1" customWidth="1"/>
    <col min="8453" max="8453" width="6.85546875" style="14" bestFit="1" customWidth="1"/>
    <col min="8454" max="8454" width="7.85546875" style="14" bestFit="1" customWidth="1"/>
    <col min="8455" max="8455" width="11.42578125" style="14"/>
    <col min="8456" max="8456" width="46" style="14" customWidth="1"/>
    <col min="8457" max="8457" width="17" style="14" customWidth="1"/>
    <col min="8458" max="8458" width="14.28515625" style="14" customWidth="1"/>
    <col min="8459" max="8704" width="11.42578125" style="14"/>
    <col min="8705" max="8705" width="5.140625" style="14" customWidth="1"/>
    <col min="8706" max="8706" width="57.5703125" style="14" customWidth="1"/>
    <col min="8707" max="8707" width="16.7109375" style="14" customWidth="1"/>
    <col min="8708" max="8708" width="10.28515625" style="14" bestFit="1" customWidth="1"/>
    <col min="8709" max="8709" width="6.85546875" style="14" bestFit="1" customWidth="1"/>
    <col min="8710" max="8710" width="7.85546875" style="14" bestFit="1" customWidth="1"/>
    <col min="8711" max="8711" width="11.42578125" style="14"/>
    <col min="8712" max="8712" width="46" style="14" customWidth="1"/>
    <col min="8713" max="8713" width="17" style="14" customWidth="1"/>
    <col min="8714" max="8714" width="14.28515625" style="14" customWidth="1"/>
    <col min="8715" max="8960" width="11.42578125" style="14"/>
    <col min="8961" max="8961" width="5.140625" style="14" customWidth="1"/>
    <col min="8962" max="8962" width="57.5703125" style="14" customWidth="1"/>
    <col min="8963" max="8963" width="16.7109375" style="14" customWidth="1"/>
    <col min="8964" max="8964" width="10.28515625" style="14" bestFit="1" customWidth="1"/>
    <col min="8965" max="8965" width="6.85546875" style="14" bestFit="1" customWidth="1"/>
    <col min="8966" max="8966" width="7.85546875" style="14" bestFit="1" customWidth="1"/>
    <col min="8967" max="8967" width="11.42578125" style="14"/>
    <col min="8968" max="8968" width="46" style="14" customWidth="1"/>
    <col min="8969" max="8969" width="17" style="14" customWidth="1"/>
    <col min="8970" max="8970" width="14.28515625" style="14" customWidth="1"/>
    <col min="8971" max="9216" width="11.42578125" style="14"/>
    <col min="9217" max="9217" width="5.140625" style="14" customWidth="1"/>
    <col min="9218" max="9218" width="57.5703125" style="14" customWidth="1"/>
    <col min="9219" max="9219" width="16.7109375" style="14" customWidth="1"/>
    <col min="9220" max="9220" width="10.28515625" style="14" bestFit="1" customWidth="1"/>
    <col min="9221" max="9221" width="6.85546875" style="14" bestFit="1" customWidth="1"/>
    <col min="9222" max="9222" width="7.85546875" style="14" bestFit="1" customWidth="1"/>
    <col min="9223" max="9223" width="11.42578125" style="14"/>
    <col min="9224" max="9224" width="46" style="14" customWidth="1"/>
    <col min="9225" max="9225" width="17" style="14" customWidth="1"/>
    <col min="9226" max="9226" width="14.28515625" style="14" customWidth="1"/>
    <col min="9227" max="9472" width="11.42578125" style="14"/>
    <col min="9473" max="9473" width="5.140625" style="14" customWidth="1"/>
    <col min="9474" max="9474" width="57.5703125" style="14" customWidth="1"/>
    <col min="9475" max="9475" width="16.7109375" style="14" customWidth="1"/>
    <col min="9476" max="9476" width="10.28515625" style="14" bestFit="1" customWidth="1"/>
    <col min="9477" max="9477" width="6.85546875" style="14" bestFit="1" customWidth="1"/>
    <col min="9478" max="9478" width="7.85546875" style="14" bestFit="1" customWidth="1"/>
    <col min="9479" max="9479" width="11.42578125" style="14"/>
    <col min="9480" max="9480" width="46" style="14" customWidth="1"/>
    <col min="9481" max="9481" width="17" style="14" customWidth="1"/>
    <col min="9482" max="9482" width="14.28515625" style="14" customWidth="1"/>
    <col min="9483" max="9728" width="11.42578125" style="14"/>
    <col min="9729" max="9729" width="5.140625" style="14" customWidth="1"/>
    <col min="9730" max="9730" width="57.5703125" style="14" customWidth="1"/>
    <col min="9731" max="9731" width="16.7109375" style="14" customWidth="1"/>
    <col min="9732" max="9732" width="10.28515625" style="14" bestFit="1" customWidth="1"/>
    <col min="9733" max="9733" width="6.85546875" style="14" bestFit="1" customWidth="1"/>
    <col min="9734" max="9734" width="7.85546875" style="14" bestFit="1" customWidth="1"/>
    <col min="9735" max="9735" width="11.42578125" style="14"/>
    <col min="9736" max="9736" width="46" style="14" customWidth="1"/>
    <col min="9737" max="9737" width="17" style="14" customWidth="1"/>
    <col min="9738" max="9738" width="14.28515625" style="14" customWidth="1"/>
    <col min="9739" max="9984" width="11.42578125" style="14"/>
    <col min="9985" max="9985" width="5.140625" style="14" customWidth="1"/>
    <col min="9986" max="9986" width="57.5703125" style="14" customWidth="1"/>
    <col min="9987" max="9987" width="16.7109375" style="14" customWidth="1"/>
    <col min="9988" max="9988" width="10.28515625" style="14" bestFit="1" customWidth="1"/>
    <col min="9989" max="9989" width="6.85546875" style="14" bestFit="1" customWidth="1"/>
    <col min="9990" max="9990" width="7.85546875" style="14" bestFit="1" customWidth="1"/>
    <col min="9991" max="9991" width="11.42578125" style="14"/>
    <col min="9992" max="9992" width="46" style="14" customWidth="1"/>
    <col min="9993" max="9993" width="17" style="14" customWidth="1"/>
    <col min="9994" max="9994" width="14.28515625" style="14" customWidth="1"/>
    <col min="9995" max="10240" width="11.42578125" style="14"/>
    <col min="10241" max="10241" width="5.140625" style="14" customWidth="1"/>
    <col min="10242" max="10242" width="57.5703125" style="14" customWidth="1"/>
    <col min="10243" max="10243" width="16.7109375" style="14" customWidth="1"/>
    <col min="10244" max="10244" width="10.28515625" style="14" bestFit="1" customWidth="1"/>
    <col min="10245" max="10245" width="6.85546875" style="14" bestFit="1" customWidth="1"/>
    <col min="10246" max="10246" width="7.85546875" style="14" bestFit="1" customWidth="1"/>
    <col min="10247" max="10247" width="11.42578125" style="14"/>
    <col min="10248" max="10248" width="46" style="14" customWidth="1"/>
    <col min="10249" max="10249" width="17" style="14" customWidth="1"/>
    <col min="10250" max="10250" width="14.28515625" style="14" customWidth="1"/>
    <col min="10251" max="10496" width="11.42578125" style="14"/>
    <col min="10497" max="10497" width="5.140625" style="14" customWidth="1"/>
    <col min="10498" max="10498" width="57.5703125" style="14" customWidth="1"/>
    <col min="10499" max="10499" width="16.7109375" style="14" customWidth="1"/>
    <col min="10500" max="10500" width="10.28515625" style="14" bestFit="1" customWidth="1"/>
    <col min="10501" max="10501" width="6.85546875" style="14" bestFit="1" customWidth="1"/>
    <col min="10502" max="10502" width="7.85546875" style="14" bestFit="1" customWidth="1"/>
    <col min="10503" max="10503" width="11.42578125" style="14"/>
    <col min="10504" max="10504" width="46" style="14" customWidth="1"/>
    <col min="10505" max="10505" width="17" style="14" customWidth="1"/>
    <col min="10506" max="10506" width="14.28515625" style="14" customWidth="1"/>
    <col min="10507" max="10752" width="11.42578125" style="14"/>
    <col min="10753" max="10753" width="5.140625" style="14" customWidth="1"/>
    <col min="10754" max="10754" width="57.5703125" style="14" customWidth="1"/>
    <col min="10755" max="10755" width="16.7109375" style="14" customWidth="1"/>
    <col min="10756" max="10756" width="10.28515625" style="14" bestFit="1" customWidth="1"/>
    <col min="10757" max="10757" width="6.85546875" style="14" bestFit="1" customWidth="1"/>
    <col min="10758" max="10758" width="7.85546875" style="14" bestFit="1" customWidth="1"/>
    <col min="10759" max="10759" width="11.42578125" style="14"/>
    <col min="10760" max="10760" width="46" style="14" customWidth="1"/>
    <col min="10761" max="10761" width="17" style="14" customWidth="1"/>
    <col min="10762" max="10762" width="14.28515625" style="14" customWidth="1"/>
    <col min="10763" max="11008" width="11.42578125" style="14"/>
    <col min="11009" max="11009" width="5.140625" style="14" customWidth="1"/>
    <col min="11010" max="11010" width="57.5703125" style="14" customWidth="1"/>
    <col min="11011" max="11011" width="16.7109375" style="14" customWidth="1"/>
    <col min="11012" max="11012" width="10.28515625" style="14" bestFit="1" customWidth="1"/>
    <col min="11013" max="11013" width="6.85546875" style="14" bestFit="1" customWidth="1"/>
    <col min="11014" max="11014" width="7.85546875" style="14" bestFit="1" customWidth="1"/>
    <col min="11015" max="11015" width="11.42578125" style="14"/>
    <col min="11016" max="11016" width="46" style="14" customWidth="1"/>
    <col min="11017" max="11017" width="17" style="14" customWidth="1"/>
    <col min="11018" max="11018" width="14.28515625" style="14" customWidth="1"/>
    <col min="11019" max="11264" width="11.42578125" style="14"/>
    <col min="11265" max="11265" width="5.140625" style="14" customWidth="1"/>
    <col min="11266" max="11266" width="57.5703125" style="14" customWidth="1"/>
    <col min="11267" max="11267" width="16.7109375" style="14" customWidth="1"/>
    <col min="11268" max="11268" width="10.28515625" style="14" bestFit="1" customWidth="1"/>
    <col min="11269" max="11269" width="6.85546875" style="14" bestFit="1" customWidth="1"/>
    <col min="11270" max="11270" width="7.85546875" style="14" bestFit="1" customWidth="1"/>
    <col min="11271" max="11271" width="11.42578125" style="14"/>
    <col min="11272" max="11272" width="46" style="14" customWidth="1"/>
    <col min="11273" max="11273" width="17" style="14" customWidth="1"/>
    <col min="11274" max="11274" width="14.28515625" style="14" customWidth="1"/>
    <col min="11275" max="11520" width="11.42578125" style="14"/>
    <col min="11521" max="11521" width="5.140625" style="14" customWidth="1"/>
    <col min="11522" max="11522" width="57.5703125" style="14" customWidth="1"/>
    <col min="11523" max="11523" width="16.7109375" style="14" customWidth="1"/>
    <col min="11524" max="11524" width="10.28515625" style="14" bestFit="1" customWidth="1"/>
    <col min="11525" max="11525" width="6.85546875" style="14" bestFit="1" customWidth="1"/>
    <col min="11526" max="11526" width="7.85546875" style="14" bestFit="1" customWidth="1"/>
    <col min="11527" max="11527" width="11.42578125" style="14"/>
    <col min="11528" max="11528" width="46" style="14" customWidth="1"/>
    <col min="11529" max="11529" width="17" style="14" customWidth="1"/>
    <col min="11530" max="11530" width="14.28515625" style="14" customWidth="1"/>
    <col min="11531" max="11776" width="11.42578125" style="14"/>
    <col min="11777" max="11777" width="5.140625" style="14" customWidth="1"/>
    <col min="11778" max="11778" width="57.5703125" style="14" customWidth="1"/>
    <col min="11779" max="11779" width="16.7109375" style="14" customWidth="1"/>
    <col min="11780" max="11780" width="10.28515625" style="14" bestFit="1" customWidth="1"/>
    <col min="11781" max="11781" width="6.85546875" style="14" bestFit="1" customWidth="1"/>
    <col min="11782" max="11782" width="7.85546875" style="14" bestFit="1" customWidth="1"/>
    <col min="11783" max="11783" width="11.42578125" style="14"/>
    <col min="11784" max="11784" width="46" style="14" customWidth="1"/>
    <col min="11785" max="11785" width="17" style="14" customWidth="1"/>
    <col min="11786" max="11786" width="14.28515625" style="14" customWidth="1"/>
    <col min="11787" max="12032" width="11.42578125" style="14"/>
    <col min="12033" max="12033" width="5.140625" style="14" customWidth="1"/>
    <col min="12034" max="12034" width="57.5703125" style="14" customWidth="1"/>
    <col min="12035" max="12035" width="16.7109375" style="14" customWidth="1"/>
    <col min="12036" max="12036" width="10.28515625" style="14" bestFit="1" customWidth="1"/>
    <col min="12037" max="12037" width="6.85546875" style="14" bestFit="1" customWidth="1"/>
    <col min="12038" max="12038" width="7.85546875" style="14" bestFit="1" customWidth="1"/>
    <col min="12039" max="12039" width="11.42578125" style="14"/>
    <col min="12040" max="12040" width="46" style="14" customWidth="1"/>
    <col min="12041" max="12041" width="17" style="14" customWidth="1"/>
    <col min="12042" max="12042" width="14.28515625" style="14" customWidth="1"/>
    <col min="12043" max="12288" width="11.42578125" style="14"/>
    <col min="12289" max="12289" width="5.140625" style="14" customWidth="1"/>
    <col min="12290" max="12290" width="57.5703125" style="14" customWidth="1"/>
    <col min="12291" max="12291" width="16.7109375" style="14" customWidth="1"/>
    <col min="12292" max="12292" width="10.28515625" style="14" bestFit="1" customWidth="1"/>
    <col min="12293" max="12293" width="6.85546875" style="14" bestFit="1" customWidth="1"/>
    <col min="12294" max="12294" width="7.85546875" style="14" bestFit="1" customWidth="1"/>
    <col min="12295" max="12295" width="11.42578125" style="14"/>
    <col min="12296" max="12296" width="46" style="14" customWidth="1"/>
    <col min="12297" max="12297" width="17" style="14" customWidth="1"/>
    <col min="12298" max="12298" width="14.28515625" style="14" customWidth="1"/>
    <col min="12299" max="12544" width="11.42578125" style="14"/>
    <col min="12545" max="12545" width="5.140625" style="14" customWidth="1"/>
    <col min="12546" max="12546" width="57.5703125" style="14" customWidth="1"/>
    <col min="12547" max="12547" width="16.7109375" style="14" customWidth="1"/>
    <col min="12548" max="12548" width="10.28515625" style="14" bestFit="1" customWidth="1"/>
    <col min="12549" max="12549" width="6.85546875" style="14" bestFit="1" customWidth="1"/>
    <col min="12550" max="12550" width="7.85546875" style="14" bestFit="1" customWidth="1"/>
    <col min="12551" max="12551" width="11.42578125" style="14"/>
    <col min="12552" max="12552" width="46" style="14" customWidth="1"/>
    <col min="12553" max="12553" width="17" style="14" customWidth="1"/>
    <col min="12554" max="12554" width="14.28515625" style="14" customWidth="1"/>
    <col min="12555" max="12800" width="11.42578125" style="14"/>
    <col min="12801" max="12801" width="5.140625" style="14" customWidth="1"/>
    <col min="12802" max="12802" width="57.5703125" style="14" customWidth="1"/>
    <col min="12803" max="12803" width="16.7109375" style="14" customWidth="1"/>
    <col min="12804" max="12804" width="10.28515625" style="14" bestFit="1" customWidth="1"/>
    <col min="12805" max="12805" width="6.85546875" style="14" bestFit="1" customWidth="1"/>
    <col min="12806" max="12806" width="7.85546875" style="14" bestFit="1" customWidth="1"/>
    <col min="12807" max="12807" width="11.42578125" style="14"/>
    <col min="12808" max="12808" width="46" style="14" customWidth="1"/>
    <col min="12809" max="12809" width="17" style="14" customWidth="1"/>
    <col min="12810" max="12810" width="14.28515625" style="14" customWidth="1"/>
    <col min="12811" max="13056" width="11.42578125" style="14"/>
    <col min="13057" max="13057" width="5.140625" style="14" customWidth="1"/>
    <col min="13058" max="13058" width="57.5703125" style="14" customWidth="1"/>
    <col min="13059" max="13059" width="16.7109375" style="14" customWidth="1"/>
    <col min="13060" max="13060" width="10.28515625" style="14" bestFit="1" customWidth="1"/>
    <col min="13061" max="13061" width="6.85546875" style="14" bestFit="1" customWidth="1"/>
    <col min="13062" max="13062" width="7.85546875" style="14" bestFit="1" customWidth="1"/>
    <col min="13063" max="13063" width="11.42578125" style="14"/>
    <col min="13064" max="13064" width="46" style="14" customWidth="1"/>
    <col min="13065" max="13065" width="17" style="14" customWidth="1"/>
    <col min="13066" max="13066" width="14.28515625" style="14" customWidth="1"/>
    <col min="13067" max="13312" width="11.42578125" style="14"/>
    <col min="13313" max="13313" width="5.140625" style="14" customWidth="1"/>
    <col min="13314" max="13314" width="57.5703125" style="14" customWidth="1"/>
    <col min="13315" max="13315" width="16.7109375" style="14" customWidth="1"/>
    <col min="13316" max="13316" width="10.28515625" style="14" bestFit="1" customWidth="1"/>
    <col min="13317" max="13317" width="6.85546875" style="14" bestFit="1" customWidth="1"/>
    <col min="13318" max="13318" width="7.85546875" style="14" bestFit="1" customWidth="1"/>
    <col min="13319" max="13319" width="11.42578125" style="14"/>
    <col min="13320" max="13320" width="46" style="14" customWidth="1"/>
    <col min="13321" max="13321" width="17" style="14" customWidth="1"/>
    <col min="13322" max="13322" width="14.28515625" style="14" customWidth="1"/>
    <col min="13323" max="13568" width="11.42578125" style="14"/>
    <col min="13569" max="13569" width="5.140625" style="14" customWidth="1"/>
    <col min="13570" max="13570" width="57.5703125" style="14" customWidth="1"/>
    <col min="13571" max="13571" width="16.7109375" style="14" customWidth="1"/>
    <col min="13572" max="13572" width="10.28515625" style="14" bestFit="1" customWidth="1"/>
    <col min="13573" max="13573" width="6.85546875" style="14" bestFit="1" customWidth="1"/>
    <col min="13574" max="13574" width="7.85546875" style="14" bestFit="1" customWidth="1"/>
    <col min="13575" max="13575" width="11.42578125" style="14"/>
    <col min="13576" max="13576" width="46" style="14" customWidth="1"/>
    <col min="13577" max="13577" width="17" style="14" customWidth="1"/>
    <col min="13578" max="13578" width="14.28515625" style="14" customWidth="1"/>
    <col min="13579" max="13824" width="11.42578125" style="14"/>
    <col min="13825" max="13825" width="5.140625" style="14" customWidth="1"/>
    <col min="13826" max="13826" width="57.5703125" style="14" customWidth="1"/>
    <col min="13827" max="13827" width="16.7109375" style="14" customWidth="1"/>
    <col min="13828" max="13828" width="10.28515625" style="14" bestFit="1" customWidth="1"/>
    <col min="13829" max="13829" width="6.85546875" style="14" bestFit="1" customWidth="1"/>
    <col min="13830" max="13830" width="7.85546875" style="14" bestFit="1" customWidth="1"/>
    <col min="13831" max="13831" width="11.42578125" style="14"/>
    <col min="13832" max="13832" width="46" style="14" customWidth="1"/>
    <col min="13833" max="13833" width="17" style="14" customWidth="1"/>
    <col min="13834" max="13834" width="14.28515625" style="14" customWidth="1"/>
    <col min="13835" max="14080" width="11.42578125" style="14"/>
    <col min="14081" max="14081" width="5.140625" style="14" customWidth="1"/>
    <col min="14082" max="14082" width="57.5703125" style="14" customWidth="1"/>
    <col min="14083" max="14083" width="16.7109375" style="14" customWidth="1"/>
    <col min="14084" max="14084" width="10.28515625" style="14" bestFit="1" customWidth="1"/>
    <col min="14085" max="14085" width="6.85546875" style="14" bestFit="1" customWidth="1"/>
    <col min="14086" max="14086" width="7.85546875" style="14" bestFit="1" customWidth="1"/>
    <col min="14087" max="14087" width="11.42578125" style="14"/>
    <col min="14088" max="14088" width="46" style="14" customWidth="1"/>
    <col min="14089" max="14089" width="17" style="14" customWidth="1"/>
    <col min="14090" max="14090" width="14.28515625" style="14" customWidth="1"/>
    <col min="14091" max="14336" width="11.42578125" style="14"/>
    <col min="14337" max="14337" width="5.140625" style="14" customWidth="1"/>
    <col min="14338" max="14338" width="57.5703125" style="14" customWidth="1"/>
    <col min="14339" max="14339" width="16.7109375" style="14" customWidth="1"/>
    <col min="14340" max="14340" width="10.28515625" style="14" bestFit="1" customWidth="1"/>
    <col min="14341" max="14341" width="6.85546875" style="14" bestFit="1" customWidth="1"/>
    <col min="14342" max="14342" width="7.85546875" style="14" bestFit="1" customWidth="1"/>
    <col min="14343" max="14343" width="11.42578125" style="14"/>
    <col min="14344" max="14344" width="46" style="14" customWidth="1"/>
    <col min="14345" max="14345" width="17" style="14" customWidth="1"/>
    <col min="14346" max="14346" width="14.28515625" style="14" customWidth="1"/>
    <col min="14347" max="14592" width="11.42578125" style="14"/>
    <col min="14593" max="14593" width="5.140625" style="14" customWidth="1"/>
    <col min="14594" max="14594" width="57.5703125" style="14" customWidth="1"/>
    <col min="14595" max="14595" width="16.7109375" style="14" customWidth="1"/>
    <col min="14596" max="14596" width="10.28515625" style="14" bestFit="1" customWidth="1"/>
    <col min="14597" max="14597" width="6.85546875" style="14" bestFit="1" customWidth="1"/>
    <col min="14598" max="14598" width="7.85546875" style="14" bestFit="1" customWidth="1"/>
    <col min="14599" max="14599" width="11.42578125" style="14"/>
    <col min="14600" max="14600" width="46" style="14" customWidth="1"/>
    <col min="14601" max="14601" width="17" style="14" customWidth="1"/>
    <col min="14602" max="14602" width="14.28515625" style="14" customWidth="1"/>
    <col min="14603" max="14848" width="11.42578125" style="14"/>
    <col min="14849" max="14849" width="5.140625" style="14" customWidth="1"/>
    <col min="14850" max="14850" width="57.5703125" style="14" customWidth="1"/>
    <col min="14851" max="14851" width="16.7109375" style="14" customWidth="1"/>
    <col min="14852" max="14852" width="10.28515625" style="14" bestFit="1" customWidth="1"/>
    <col min="14853" max="14853" width="6.85546875" style="14" bestFit="1" customWidth="1"/>
    <col min="14854" max="14854" width="7.85546875" style="14" bestFit="1" customWidth="1"/>
    <col min="14855" max="14855" width="11.42578125" style="14"/>
    <col min="14856" max="14856" width="46" style="14" customWidth="1"/>
    <col min="14857" max="14857" width="17" style="14" customWidth="1"/>
    <col min="14858" max="14858" width="14.28515625" style="14" customWidth="1"/>
    <col min="14859" max="15104" width="11.42578125" style="14"/>
    <col min="15105" max="15105" width="5.140625" style="14" customWidth="1"/>
    <col min="15106" max="15106" width="57.5703125" style="14" customWidth="1"/>
    <col min="15107" max="15107" width="16.7109375" style="14" customWidth="1"/>
    <col min="15108" max="15108" width="10.28515625" style="14" bestFit="1" customWidth="1"/>
    <col min="15109" max="15109" width="6.85546875" style="14" bestFit="1" customWidth="1"/>
    <col min="15110" max="15110" width="7.85546875" style="14" bestFit="1" customWidth="1"/>
    <col min="15111" max="15111" width="11.42578125" style="14"/>
    <col min="15112" max="15112" width="46" style="14" customWidth="1"/>
    <col min="15113" max="15113" width="17" style="14" customWidth="1"/>
    <col min="15114" max="15114" width="14.28515625" style="14" customWidth="1"/>
    <col min="15115" max="15360" width="11.42578125" style="14"/>
    <col min="15361" max="15361" width="5.140625" style="14" customWidth="1"/>
    <col min="15362" max="15362" width="57.5703125" style="14" customWidth="1"/>
    <col min="15363" max="15363" width="16.7109375" style="14" customWidth="1"/>
    <col min="15364" max="15364" width="10.28515625" style="14" bestFit="1" customWidth="1"/>
    <col min="15365" max="15365" width="6.85546875" style="14" bestFit="1" customWidth="1"/>
    <col min="15366" max="15366" width="7.85546875" style="14" bestFit="1" customWidth="1"/>
    <col min="15367" max="15367" width="11.42578125" style="14"/>
    <col min="15368" max="15368" width="46" style="14" customWidth="1"/>
    <col min="15369" max="15369" width="17" style="14" customWidth="1"/>
    <col min="15370" max="15370" width="14.28515625" style="14" customWidth="1"/>
    <col min="15371" max="15616" width="11.42578125" style="14"/>
    <col min="15617" max="15617" width="5.140625" style="14" customWidth="1"/>
    <col min="15618" max="15618" width="57.5703125" style="14" customWidth="1"/>
    <col min="15619" max="15619" width="16.7109375" style="14" customWidth="1"/>
    <col min="15620" max="15620" width="10.28515625" style="14" bestFit="1" customWidth="1"/>
    <col min="15621" max="15621" width="6.85546875" style="14" bestFit="1" customWidth="1"/>
    <col min="15622" max="15622" width="7.85546875" style="14" bestFit="1" customWidth="1"/>
    <col min="15623" max="15623" width="11.42578125" style="14"/>
    <col min="15624" max="15624" width="46" style="14" customWidth="1"/>
    <col min="15625" max="15625" width="17" style="14" customWidth="1"/>
    <col min="15626" max="15626" width="14.28515625" style="14" customWidth="1"/>
    <col min="15627" max="15872" width="11.42578125" style="14"/>
    <col min="15873" max="15873" width="5.140625" style="14" customWidth="1"/>
    <col min="15874" max="15874" width="57.5703125" style="14" customWidth="1"/>
    <col min="15875" max="15875" width="16.7109375" style="14" customWidth="1"/>
    <col min="15876" max="15876" width="10.28515625" style="14" bestFit="1" customWidth="1"/>
    <col min="15877" max="15877" width="6.85546875" style="14" bestFit="1" customWidth="1"/>
    <col min="15878" max="15878" width="7.85546875" style="14" bestFit="1" customWidth="1"/>
    <col min="15879" max="15879" width="11.42578125" style="14"/>
    <col min="15880" max="15880" width="46" style="14" customWidth="1"/>
    <col min="15881" max="15881" width="17" style="14" customWidth="1"/>
    <col min="15882" max="15882" width="14.28515625" style="14" customWidth="1"/>
    <col min="15883" max="16128" width="11.42578125" style="14"/>
    <col min="16129" max="16129" width="5.140625" style="14" customWidth="1"/>
    <col min="16130" max="16130" width="57.5703125" style="14" customWidth="1"/>
    <col min="16131" max="16131" width="16.7109375" style="14" customWidth="1"/>
    <col min="16132" max="16132" width="10.28515625" style="14" bestFit="1" customWidth="1"/>
    <col min="16133" max="16133" width="6.85546875" style="14" bestFit="1" customWidth="1"/>
    <col min="16134" max="16134" width="7.85546875" style="14" bestFit="1" customWidth="1"/>
    <col min="16135" max="16135" width="11.42578125" style="14"/>
    <col min="16136" max="16136" width="46" style="14" customWidth="1"/>
    <col min="16137" max="16137" width="17" style="14" customWidth="1"/>
    <col min="16138" max="16138" width="14.28515625" style="14" customWidth="1"/>
    <col min="16139" max="16384" width="11.42578125" style="14"/>
  </cols>
  <sheetData>
    <row r="1" spans="1:7" x14ac:dyDescent="0.2">
      <c r="A1" s="221" t="s">
        <v>17</v>
      </c>
      <c r="B1" s="221"/>
      <c r="C1" s="221"/>
      <c r="D1" s="221"/>
      <c r="E1" s="221"/>
      <c r="F1" s="221"/>
      <c r="G1" s="221"/>
    </row>
    <row r="2" spans="1:7" x14ac:dyDescent="0.2">
      <c r="A2" s="222" t="s">
        <v>18</v>
      </c>
      <c r="B2" s="222"/>
      <c r="C2" s="222"/>
      <c r="D2" s="222"/>
      <c r="E2" s="222"/>
      <c r="F2" s="222"/>
      <c r="G2" s="222"/>
    </row>
    <row r="3" spans="1:7" x14ac:dyDescent="0.2">
      <c r="A3" s="222" t="s">
        <v>19</v>
      </c>
      <c r="B3" s="222"/>
      <c r="C3" s="222"/>
      <c r="D3" s="222"/>
      <c r="E3" s="222"/>
      <c r="F3" s="222"/>
      <c r="G3" s="222"/>
    </row>
    <row r="4" spans="1:7" x14ac:dyDescent="0.2">
      <c r="A4" s="223" t="s">
        <v>191</v>
      </c>
      <c r="B4" s="223"/>
      <c r="C4" s="223"/>
      <c r="D4" s="223"/>
      <c r="E4" s="223"/>
      <c r="F4" s="223"/>
      <c r="G4" s="223"/>
    </row>
    <row r="5" spans="1:7" ht="24.6" customHeight="1" x14ac:dyDescent="0.25">
      <c r="A5" s="224" t="s">
        <v>20</v>
      </c>
      <c r="B5" s="224"/>
      <c r="C5" s="224"/>
      <c r="D5" s="224"/>
      <c r="E5" s="224"/>
      <c r="F5" s="224"/>
      <c r="G5" s="224"/>
    </row>
    <row r="6" spans="1:7" ht="38.450000000000003" customHeight="1" x14ac:dyDescent="0.25">
      <c r="A6" s="148" t="s">
        <v>165</v>
      </c>
      <c r="B6" s="148"/>
      <c r="C6" s="148"/>
      <c r="D6" s="148"/>
      <c r="E6" s="148"/>
      <c r="F6" s="148"/>
      <c r="G6" s="148"/>
    </row>
    <row r="7" spans="1:7" x14ac:dyDescent="0.2">
      <c r="A7" s="220" t="s">
        <v>164</v>
      </c>
      <c r="B7" s="220"/>
      <c r="C7" s="220"/>
      <c r="D7" s="220"/>
      <c r="E7" s="220"/>
      <c r="F7" s="220"/>
      <c r="G7" s="220"/>
    </row>
    <row r="8" spans="1:7" ht="15.75" thickBot="1" x14ac:dyDescent="0.3"/>
    <row r="9" spans="1:7" x14ac:dyDescent="0.2">
      <c r="A9" s="215" t="s">
        <v>116</v>
      </c>
      <c r="B9" s="216"/>
      <c r="C9" s="216"/>
      <c r="D9" s="216"/>
      <c r="E9" s="216"/>
      <c r="F9" s="216"/>
      <c r="G9" s="217"/>
    </row>
    <row r="10" spans="1:7" ht="30" x14ac:dyDescent="0.25">
      <c r="A10" s="102" t="s">
        <v>7</v>
      </c>
      <c r="B10" s="98" t="s">
        <v>117</v>
      </c>
      <c r="C10" s="98" t="s">
        <v>121</v>
      </c>
      <c r="D10" s="98" t="s">
        <v>118</v>
      </c>
      <c r="E10" s="98" t="s">
        <v>122</v>
      </c>
      <c r="F10" s="98" t="s">
        <v>119</v>
      </c>
      <c r="G10" s="103" t="s">
        <v>120</v>
      </c>
    </row>
    <row r="11" spans="1:7" ht="15.75" x14ac:dyDescent="0.25">
      <c r="A11" s="104">
        <v>1</v>
      </c>
      <c r="B11" s="96" t="s">
        <v>163</v>
      </c>
      <c r="C11" s="96">
        <v>8</v>
      </c>
      <c r="D11" s="100">
        <f>C11</f>
        <v>8</v>
      </c>
      <c r="E11" s="101">
        <f>'An IV A Custo '!D152</f>
        <v>7313.607262294302</v>
      </c>
      <c r="F11" s="101">
        <f t="shared" ref="F11" si="0">E11*C11</f>
        <v>58508.858098354416</v>
      </c>
      <c r="G11" s="105">
        <f>12*F11</f>
        <v>702106.29718025296</v>
      </c>
    </row>
    <row r="12" spans="1:7" ht="28.9" customHeight="1" thickBot="1" x14ac:dyDescent="0.3">
      <c r="A12" s="218" t="s">
        <v>60</v>
      </c>
      <c r="B12" s="219"/>
      <c r="C12" s="106">
        <f>SUM(C11:C11)</f>
        <v>8</v>
      </c>
      <c r="D12" s="106">
        <f>SUM(D11:D11)</f>
        <v>8</v>
      </c>
      <c r="E12" s="107"/>
      <c r="F12" s="107">
        <f>SUM(F11:F11)</f>
        <v>58508.858098354416</v>
      </c>
      <c r="G12" s="108">
        <f>12*F12</f>
        <v>702106.29718025296</v>
      </c>
    </row>
  </sheetData>
  <mergeCells count="9">
    <mergeCell ref="A9:G9"/>
    <mergeCell ref="A12:B12"/>
    <mergeCell ref="A6:G6"/>
    <mergeCell ref="A7:G7"/>
    <mergeCell ref="A1:G1"/>
    <mergeCell ref="A2:G2"/>
    <mergeCell ref="A3:G3"/>
    <mergeCell ref="A4:G4"/>
    <mergeCell ref="A5:G5"/>
  </mergeCells>
  <pageMargins left="0.511811024" right="0.511811024" top="0.9916666666666667" bottom="0.78740157499999996" header="0.31496062000000002" footer="0.31496062000000002"/>
  <pageSetup paperSize="9" scale="93" fitToHeight="0" orientation="landscape" r:id="rId1"/>
  <headerFooter>
    <oddHeader>&amp;L&amp;G&amp;CProcesso 23069.150173/2023-83
PE 06/2023&amp;R&amp;G</oddHeader>
    <oddFooter>&amp;L&amp;A&amp;R&amp;"-,Itálico"&amp;10&amp;P/&amp;N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MENU PLANILHA</vt:lpstr>
      <vt:lpstr>Anexo II-A Dist. Postos</vt:lpstr>
      <vt:lpstr>Anexo II-B Endereço</vt:lpstr>
      <vt:lpstr>Anexo III-A Equip.</vt:lpstr>
      <vt:lpstr>Anexo III-B Uniformes</vt:lpstr>
      <vt:lpstr>Anexo III-C Materiais</vt:lpstr>
      <vt:lpstr>An IV A Custo </vt:lpstr>
      <vt:lpstr>Anexo IV B - Custo Total MDO</vt:lpstr>
      <vt:lpstr>'An IV A Custo '!Area_de_impressao</vt:lpstr>
      <vt:lpstr>'Anexo III-C Materiais'!Area_de_impressao</vt:lpstr>
      <vt:lpstr>'Anexo IV B - Custo Total MDO'!Area_de_impressao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Sérgio</cp:lastModifiedBy>
  <cp:lastPrinted>2023-01-04T03:42:52Z</cp:lastPrinted>
  <dcterms:created xsi:type="dcterms:W3CDTF">2020-07-21T04:53:23Z</dcterms:created>
  <dcterms:modified xsi:type="dcterms:W3CDTF">2023-01-18T19:40:31Z</dcterms:modified>
</cp:coreProperties>
</file>