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1-2022 Reforma Forros do Biomédico\PE 131-2022 Reforma Forro Biomédico\"/>
    </mc:Choice>
  </mc:AlternateContent>
  <xr:revisionPtr revIDLastSave="0" documentId="13_ncr:1_{C20F0082-68D5-4FB7-AF0F-8F2082029A99}" xr6:coauthVersionLast="47" xr6:coauthVersionMax="47" xr10:uidLastSave="{00000000-0000-0000-0000-000000000000}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Cronograma!$A$1:$I$33</definedName>
    <definedName name="_xlnm.Print_Area" localSheetId="1">Orçamento!$A$1:$N$35</definedName>
    <definedName name="_xlnm.Print_Area" localSheetId="0">Resumo!$A$1:$F$26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M11" i="2"/>
  <c r="N11" i="2" s="1"/>
  <c r="M12" i="2"/>
  <c r="N12" i="2" s="1"/>
  <c r="M14" i="2"/>
  <c r="N14" i="2" s="1"/>
  <c r="M16" i="2"/>
  <c r="N16" i="2" s="1"/>
  <c r="M18" i="2"/>
  <c r="N18" i="2" s="1"/>
  <c r="M20" i="2"/>
  <c r="N20" i="2" s="1"/>
  <c r="M22" i="2"/>
  <c r="N22" i="2" s="1"/>
  <c r="M23" i="2" l="1"/>
  <c r="N23" i="2" s="1"/>
  <c r="M21" i="2"/>
  <c r="N21" i="2" s="1"/>
  <c r="M19" i="2"/>
  <c r="N19" i="2" s="1"/>
  <c r="M17" i="2"/>
  <c r="N17" i="2" s="1"/>
  <c r="M15" i="2"/>
  <c r="N15" i="2" s="1"/>
  <c r="M13" i="2"/>
  <c r="N13" i="2" s="1"/>
  <c r="H3" i="4" l="1"/>
  <c r="B20" i="4"/>
  <c r="B18" i="4"/>
  <c r="B16" i="4"/>
  <c r="B14" i="4"/>
  <c r="B12" i="4"/>
  <c r="B10" i="4"/>
  <c r="E3" i="5"/>
  <c r="C12" i="5"/>
  <c r="D20" i="5"/>
  <c r="D18" i="5"/>
  <c r="D16" i="5"/>
  <c r="D14" i="5"/>
  <c r="D12" i="5"/>
  <c r="D10" i="5"/>
  <c r="A5" i="4"/>
  <c r="A7" i="4"/>
  <c r="A6" i="5"/>
  <c r="A5" i="5"/>
  <c r="I23" i="2"/>
  <c r="J23" i="2" s="1"/>
  <c r="I22" i="2"/>
  <c r="I21" i="2"/>
  <c r="I20" i="2"/>
  <c r="J20" i="2" s="1"/>
  <c r="I19" i="2"/>
  <c r="J19" i="2" s="1"/>
  <c r="I18" i="2"/>
  <c r="I17" i="2"/>
  <c r="I16" i="2"/>
  <c r="J16" i="2" s="1"/>
  <c r="I15" i="2"/>
  <c r="J15" i="2" s="1"/>
  <c r="I14" i="2"/>
  <c r="I13" i="2"/>
  <c r="J13" i="2" s="1"/>
  <c r="I11" i="2"/>
  <c r="J11" i="2" s="1"/>
  <c r="I12" i="2"/>
  <c r="J12" i="2" s="1"/>
  <c r="D22" i="5" l="1"/>
  <c r="F12" i="5"/>
  <c r="C12" i="4" s="1"/>
  <c r="F20" i="5"/>
  <c r="C20" i="4" s="1"/>
  <c r="F18" i="5"/>
  <c r="C18" i="4" s="1"/>
  <c r="J17" i="2"/>
  <c r="J21" i="2"/>
  <c r="J14" i="2"/>
  <c r="J18" i="2"/>
  <c r="J22" i="2"/>
  <c r="E19" i="4" l="1"/>
  <c r="F19" i="4"/>
  <c r="H19" i="4"/>
  <c r="G19" i="4"/>
  <c r="F14" i="5"/>
  <c r="C14" i="4" s="1"/>
  <c r="G21" i="4"/>
  <c r="F21" i="4"/>
  <c r="E21" i="4"/>
  <c r="F16" i="5"/>
  <c r="C16" i="4" s="1"/>
  <c r="J24" i="2"/>
  <c r="I20" i="4"/>
  <c r="I18" i="4"/>
  <c r="I16" i="4"/>
  <c r="I14" i="4"/>
  <c r="I10" i="4"/>
  <c r="F10" i="5"/>
  <c r="C10" i="4" s="1"/>
  <c r="E11" i="4" s="1"/>
  <c r="H17" i="4" l="1"/>
  <c r="E17" i="4"/>
  <c r="F17" i="4"/>
  <c r="H15" i="4"/>
  <c r="F15" i="4"/>
  <c r="E15" i="4"/>
  <c r="G15" i="4"/>
  <c r="F22" i="5"/>
  <c r="E10" i="5" s="1"/>
  <c r="E25" i="4" l="1"/>
  <c r="F25" i="4"/>
  <c r="E12" i="5"/>
  <c r="E20" i="5"/>
  <c r="E18" i="5"/>
  <c r="E14" i="5"/>
  <c r="E16" i="5"/>
  <c r="E22" i="5" l="1"/>
  <c r="H21" i="4"/>
  <c r="H25" i="4" s="1"/>
  <c r="I15" i="4"/>
  <c r="G17" i="4"/>
  <c r="G25" i="4" s="1"/>
  <c r="N25" i="2"/>
  <c r="I11" i="4" l="1"/>
  <c r="I21" i="4"/>
  <c r="I19" i="4"/>
  <c r="I17" i="4"/>
  <c r="C23" i="4" l="1"/>
  <c r="D10" i="4" l="1"/>
  <c r="C24" i="4"/>
  <c r="D20" i="4"/>
  <c r="D16" i="4"/>
  <c r="D12" i="4"/>
  <c r="D18" i="4"/>
  <c r="D14" i="4"/>
  <c r="E26" i="4" l="1"/>
  <c r="G26" i="4"/>
  <c r="G12" i="4" s="1"/>
  <c r="H26" i="4"/>
  <c r="H12" i="4" s="1"/>
  <c r="F26" i="4"/>
  <c r="D23" i="4"/>
  <c r="D24" i="4" s="1"/>
  <c r="F12" i="4" l="1"/>
  <c r="F13" i="4" s="1"/>
  <c r="F27" i="4" s="1"/>
  <c r="E29" i="4"/>
  <c r="F29" i="4" s="1"/>
  <c r="E12" i="4"/>
  <c r="E13" i="4" s="1"/>
  <c r="E27" i="4" s="1"/>
  <c r="E28" i="4" s="1"/>
  <c r="F28" i="4" s="1"/>
  <c r="H13" i="4"/>
  <c r="H27" i="4" s="1"/>
  <c r="C14" i="5" l="1"/>
  <c r="C16" i="5"/>
  <c r="C10" i="5"/>
  <c r="C18" i="5"/>
  <c r="C20" i="5"/>
  <c r="C22" i="5" l="1"/>
  <c r="G29" i="4"/>
  <c r="H29" i="4" s="1"/>
  <c r="G13" i="4"/>
  <c r="I12" i="4"/>
  <c r="G27" i="4" l="1"/>
  <c r="G28" i="4" s="1"/>
  <c r="H28" i="4" s="1"/>
  <c r="I13" i="4"/>
  <c r="I23" i="4" s="1"/>
</calcChain>
</file>

<file path=xl/sharedStrings.xml><?xml version="1.0" encoding="utf-8"?>
<sst xmlns="http://schemas.openxmlformats.org/spreadsheetml/2006/main" count="147" uniqueCount="107">
  <si>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</si>
  <si>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</si>
  <si>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</si>
  <si>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</si>
  <si>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</si>
  <si>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</si>
  <si>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</si>
  <si>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</si>
  <si>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</si>
  <si>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</si>
  <si>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</si>
  <si>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</si>
  <si>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</si>
  <si>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DISCRIMINAÇÃO DO SERVIÇO</t>
  </si>
  <si>
    <t>VALOR (R$)</t>
  </si>
  <si>
    <t>%</t>
  </si>
  <si>
    <t>MÊS 4</t>
  </si>
  <si>
    <t>PERÍODO</t>
  </si>
  <si>
    <t>(razão social da empresa licitante)</t>
  </si>
  <si>
    <t xml:space="preserve">(n.º do CNPJ) </t>
  </si>
  <si>
    <t xml:space="preserve">As composições que não constam no SINAPI, procedeu-se a obtenção da composição em outra fonte (SBC) e utilizou-se como base de cálculo os insumos do SINAPI. </t>
  </si>
  <si>
    <t>TOTAL DO ITEM</t>
  </si>
  <si>
    <t>Total do orçamento</t>
  </si>
  <si>
    <t>Total do orçamento sem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</si>
  <si>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</si>
  <si>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</si>
  <si>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</si>
  <si>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</si>
  <si>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</si>
  <si>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</si>
  <si>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</si>
  <si>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5</t>
  </si>
  <si>
    <t>No caso em que não houve o insumo no SINAPI, foi mantido a referência de valor indicada na cotação de mercado;</t>
  </si>
  <si>
    <t>RESUMO DE ORÇAMENTO PARA EXECUÇÃO DE OBRA POR EMPREITADA POR PREÇO UNITÁRIO</t>
  </si>
  <si>
    <t>SERVIÇO</t>
  </si>
  <si>
    <t>1.</t>
  </si>
  <si>
    <t>2.</t>
  </si>
  <si>
    <t>3.</t>
  </si>
  <si>
    <t>4.</t>
  </si>
  <si>
    <t>5.</t>
  </si>
  <si>
    <t xml:space="preserve">TOTAL GERAL </t>
  </si>
  <si>
    <t>VALOR ESTIMADO PELA UFF</t>
  </si>
  <si>
    <t>PLANILHA DE SERVIÇOS E PREÇOS UNITÁRIOS</t>
  </si>
  <si>
    <t>CREA-RJ</t>
  </si>
  <si>
    <t>-</t>
  </si>
  <si>
    <t>Anotação de responsabilidade técnica</t>
  </si>
  <si>
    <t>UND</t>
  </si>
  <si>
    <t>SBC</t>
  </si>
  <si>
    <t>Placa de responsabilidade técnica em obras</t>
  </si>
  <si>
    <t>M²</t>
  </si>
  <si>
    <t>SINAPI</t>
  </si>
  <si>
    <t>Encarregado Geral com encargos complementares</t>
  </si>
  <si>
    <t>MES</t>
  </si>
  <si>
    <t xml:space="preserve">Remoção de forros de drywall, pvc e fibromineral, de forma manual, sem reaproveitamento. </t>
  </si>
  <si>
    <t xml:space="preserve">Remoção de luminárias, de forma manual, sem reaproveitamento. </t>
  </si>
  <si>
    <t>SCO</t>
  </si>
  <si>
    <t>TC 05.15.0100</t>
  </si>
  <si>
    <t>Retirada de entulho de obra em cacamba de aco com 5m3 de capacidade, inclusive carregamento do container, transporte e descarga.</t>
  </si>
  <si>
    <t>M³</t>
  </si>
  <si>
    <t>Forro em drywall, para ambientes comerciais, inclusive estrutura de fixação.</t>
  </si>
  <si>
    <t xml:space="preserve">Aplicação e lixamento de massa látex em teto, duas demãos. </t>
  </si>
  <si>
    <t xml:space="preserve">Aplicação manual de pintura com tinta látex acrílica em teto, duas demãos. </t>
  </si>
  <si>
    <t>PESQUISA DE MERCADO</t>
  </si>
  <si>
    <t xml:space="preserve">Fornecimento e instalação de forro metálico modelo Tile Tegular liso, modulação 625x625mm, na cor branca. </t>
  </si>
  <si>
    <t>Luminária de embutir para 4 lâmpadas tubulareres de LED  *60 x 60 cm* aletada</t>
  </si>
  <si>
    <t>Lâmpada  tubular LED 10w, Bivolt, luz branco frio</t>
  </si>
  <si>
    <t>88247 88264</t>
  </si>
  <si>
    <t>Instalação Luminária e Lâmpadas (Eletricista e auxiliar)</t>
  </si>
  <si>
    <t>H</t>
  </si>
  <si>
    <t>TOTAL DO SERVIÇO</t>
  </si>
  <si>
    <t xml:space="preserve">DESCONTO </t>
  </si>
  <si>
    <t>PERCENTUAL</t>
  </si>
  <si>
    <t>BDI</t>
  </si>
  <si>
    <t>VALOR PROPOSTO PELA EMPRESA LICITANTE</t>
  </si>
  <si>
    <t>VALOR TOTAL CALCULADO PELA UFF</t>
  </si>
  <si>
    <t>PERCENTUAL DE DESCONTO E VALOR TOTAL PROPOSTO PELA EMPRESA</t>
  </si>
  <si>
    <t>Incluso BDI desonerado sobre preço unitário de: 28,97 %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</si>
  <si>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</si>
  <si>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Nome e assinatura do Responsável Técnico pelo Orçamento e n.º CREA/CAU/CRT:</t>
  </si>
  <si>
    <t>Nome e assinatura do representante legal da empresa e carimbo com CNPJ</t>
  </si>
  <si>
    <t>Nome e assinatura do Responsável Técnico pelo Orçamento:</t>
  </si>
  <si>
    <t>N.º CREA/CAU/CRT:</t>
  </si>
  <si>
    <t>Nome e assinatura representante legal da empresa e carimbro CNPJ</t>
  </si>
  <si>
    <t>ANEXO III-B DO EDITAL DE LICITAÇÃO POR PREGÃO ELETRÔNICO</t>
  </si>
  <si>
    <t>ANEXO III-A DO EDITAL DE LICITAÇÃO POR PREGÃO ELETRÔNICO</t>
  </si>
  <si>
    <t>OBRA: Recuperação do forro dos corredores dos sete pavimentos do Bloco E do Instituto Biomédico da UFF.</t>
  </si>
  <si>
    <t>Local: Rua Professor Hernani Pires de Mello, n.º 101 - São Domingos, Niterói - RJ, CEP 24210-130</t>
  </si>
  <si>
    <t>PREÇO UNITÁRIO</t>
  </si>
  <si>
    <t>PLACA DE OBRA E ART</t>
  </si>
  <si>
    <t>ENCARREGADO GERAL</t>
  </si>
  <si>
    <t>REMOÇÃO DE FORROS E LUMINÁRIAS</t>
  </si>
  <si>
    <t>INSTALAÇÃO E PINTURA DOS FORROS</t>
  </si>
  <si>
    <t>INSTALAÇÃO DAS LUMINÁRIAS</t>
  </si>
  <si>
    <t>RETIRADA DE ENTULHO DE OBRA</t>
  </si>
  <si>
    <t>ORÇAMENTO UFF</t>
  </si>
  <si>
    <t>ORÇAMENTO PROPOSTO</t>
  </si>
  <si>
    <t>TOTAL DO SERVIÇO (R$)</t>
  </si>
  <si>
    <t>6</t>
  </si>
  <si>
    <t>N.º 131/2022</t>
  </si>
  <si>
    <t>ANEXO III-C DO EDITAL DE LICITAÇÃO POR PREGÃO ELETRÔNICO</t>
  </si>
  <si>
    <t>A planilha encontra-se protegida contra edição com exceção das 2 linhas superiores (1 e 2), das células K25 e L25 e linhas inferiores a 26;</t>
  </si>
  <si>
    <t>A licitante deverá preencher as linhas 1 e 2 e as células K25 e L25, com os valores do desconto proposto e do seu BDI, de forma a que o valor total proposto não ultrapasse o valor do seu ultimo lance e de acordo com as condições do edital;</t>
  </si>
  <si>
    <t>Total mensal executado sem Administração local</t>
  </si>
  <si>
    <t>Percentual correspondente à Administração local</t>
  </si>
  <si>
    <t>Total mensal excutado com Administração local</t>
  </si>
  <si>
    <r>
      <t>A referência utilizada como base de custos é o SINAPI, SCO, SBC de Jun/2022</t>
    </r>
    <r>
      <rPr>
        <sz val="10"/>
        <color indexed="10"/>
        <rFont val="Verdana"/>
        <family val="2"/>
      </rPr>
      <t>;</t>
    </r>
  </si>
  <si>
    <t>Orçamento realizado em Ago/2022;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</si>
</sst>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0.000%"/>
  </numFmts>
  <fonts count="8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b/>
      <sz val="10"/>
      <color indexed="10"/>
      <name val="Verdana"/>
      <family val="2"/>
    </font>
    <font>
      <sz val="11"/>
      <color rgb="FF000000"/>
      <name val="Calibri"/>
      <family val="2"/>
      <scheme val="minor"/>
    </font>
    <font>
      <b/>
      <sz val="8"/>
      <color theme="1"/>
      <name val="Verdana"/>
      <family val="2"/>
    </font>
    <font>
      <sz val="8"/>
      <name val="Arial"/>
      <family val="2"/>
    </font>
    <font>
      <i/>
      <sz val="8"/>
      <color indexed="8"/>
      <name val="Verdana"/>
      <family val="2"/>
    </font>
    <font>
      <b/>
      <sz val="9"/>
      <name val="Arial"/>
      <family val="2"/>
    </font>
    <font>
      <b/>
      <sz val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4" tint="0.79998168889431442"/>
        <bgColor rgb="FFD8D8D8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9" fillId="6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165" fontId="20" fillId="0" borderId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2" fillId="3" borderId="1" applyNumberFormat="0" applyAlignment="0" applyProtection="0"/>
    <xf numFmtId="0" fontId="11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7" applyNumberFormat="0" applyFont="0" applyAlignment="0" applyProtection="0"/>
    <xf numFmtId="0" fontId="14" fillId="2" borderId="8" applyNumberFormat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6" fontId="2" fillId="0" borderId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20" fillId="0" borderId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8" fontId="30" fillId="0" borderId="0"/>
    <xf numFmtId="0" fontId="43" fillId="0" borderId="0"/>
    <xf numFmtId="9" fontId="43" fillId="0" borderId="0" applyBorder="0" applyProtection="0"/>
    <xf numFmtId="0" fontId="43" fillId="19" borderId="0" applyBorder="0" applyProtection="0"/>
    <xf numFmtId="0" fontId="43" fillId="20" borderId="0" applyBorder="0" applyProtection="0"/>
    <xf numFmtId="0" fontId="43" fillId="21" borderId="0" applyBorder="0" applyProtection="0"/>
    <xf numFmtId="0" fontId="43" fillId="19" borderId="0" applyBorder="0" applyProtection="0"/>
    <xf numFmtId="0" fontId="43" fillId="22" borderId="0" applyBorder="0" applyProtection="0"/>
    <xf numFmtId="0" fontId="43" fillId="20" borderId="0" applyBorder="0" applyProtection="0"/>
    <xf numFmtId="0" fontId="43" fillId="23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6" borderId="0" applyBorder="0" applyProtection="0"/>
    <xf numFmtId="0" fontId="43" fillId="20" borderId="0" applyBorder="0" applyProtection="0"/>
    <xf numFmtId="0" fontId="44" fillId="27" borderId="0" applyBorder="0" applyProtection="0"/>
    <xf numFmtId="0" fontId="44" fillId="24" borderId="0" applyBorder="0" applyProtection="0"/>
    <xf numFmtId="0" fontId="44" fillId="25" borderId="0" applyBorder="0" applyProtection="0"/>
    <xf numFmtId="0" fontId="44" fillId="23" borderId="0" applyBorder="0" applyProtection="0"/>
    <xf numFmtId="0" fontId="44" fillId="27" borderId="0" applyBorder="0" applyProtection="0"/>
    <xf numFmtId="0" fontId="44" fillId="20" borderId="0" applyBorder="0" applyProtection="0"/>
    <xf numFmtId="0" fontId="44" fillId="27" borderId="0" applyBorder="0" applyProtection="0"/>
    <xf numFmtId="0" fontId="44" fillId="28" borderId="0" applyBorder="0" applyProtection="0"/>
    <xf numFmtId="0" fontId="44" fillId="28" borderId="0" applyBorder="0" applyProtection="0"/>
    <xf numFmtId="0" fontId="44" fillId="29" borderId="0" applyBorder="0" applyProtection="0"/>
    <xf numFmtId="0" fontId="44" fillId="27" borderId="0" applyBorder="0" applyProtection="0"/>
    <xf numFmtId="0" fontId="44" fillId="30" borderId="0" applyBorder="0" applyProtection="0"/>
    <xf numFmtId="0" fontId="45" fillId="31" borderId="0" applyBorder="0" applyProtection="0"/>
    <xf numFmtId="0" fontId="46" fillId="19" borderId="30" applyProtection="0"/>
    <xf numFmtId="0" fontId="47" fillId="32" borderId="31" applyProtection="0"/>
    <xf numFmtId="0" fontId="48" fillId="0" borderId="0" applyBorder="0" applyProtection="0"/>
    <xf numFmtId="0" fontId="49" fillId="33" borderId="0" applyBorder="0" applyProtection="0"/>
    <xf numFmtId="0" fontId="50" fillId="0" borderId="32" applyProtection="0"/>
    <xf numFmtId="0" fontId="51" fillId="0" borderId="33" applyProtection="0"/>
    <xf numFmtId="0" fontId="52" fillId="0" borderId="34" applyProtection="0"/>
    <xf numFmtId="0" fontId="52" fillId="0" borderId="0" applyBorder="0" applyProtection="0"/>
    <xf numFmtId="0" fontId="53" fillId="20" borderId="30" applyProtection="0"/>
    <xf numFmtId="0" fontId="54" fillId="0" borderId="35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0" fontId="55" fillId="25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8" fontId="56" fillId="0" borderId="0"/>
    <xf numFmtId="0" fontId="21" fillId="0" borderId="0"/>
    <xf numFmtId="0" fontId="21" fillId="0" borderId="0"/>
    <xf numFmtId="0" fontId="43" fillId="21" borderId="36" applyProtection="0"/>
    <xf numFmtId="0" fontId="57" fillId="19" borderId="37" applyProtection="0"/>
    <xf numFmtId="9" fontId="21" fillId="0" borderId="0" applyBorder="0" applyProtection="0"/>
    <xf numFmtId="9" fontId="43" fillId="0" borderId="0"/>
    <xf numFmtId="9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7" fontId="21" fillId="0" borderId="0" applyBorder="0" applyProtection="0"/>
    <xf numFmtId="167" fontId="21" fillId="0" borderId="0" applyBorder="0" applyProtection="0"/>
    <xf numFmtId="166" fontId="43" fillId="0" borderId="0"/>
    <xf numFmtId="167" fontId="43" fillId="0" borderId="0" applyBorder="0" applyProtection="0"/>
    <xf numFmtId="0" fontId="58" fillId="0" borderId="0" applyBorder="0" applyProtection="0"/>
    <xf numFmtId="0" fontId="59" fillId="0" borderId="38" applyProtection="0"/>
    <xf numFmtId="0" fontId="59" fillId="0" borderId="38" applyProtection="0"/>
    <xf numFmtId="0" fontId="60" fillId="0" borderId="0" applyBorder="0" applyProtection="0"/>
    <xf numFmtId="0" fontId="60" fillId="0" borderId="0" applyBorder="0" applyProtection="0"/>
    <xf numFmtId="167" fontId="21" fillId="0" borderId="0"/>
    <xf numFmtId="0" fontId="61" fillId="0" borderId="0" applyBorder="0" applyProtection="0"/>
    <xf numFmtId="0" fontId="64" fillId="0" borderId="0"/>
    <xf numFmtId="0" fontId="74" fillId="0" borderId="0"/>
    <xf numFmtId="0" fontId="76" fillId="0" borderId="0"/>
  </cellStyleXfs>
  <cellXfs count="275">
    <xf numFmtId="0" fontId="0" fillId="0" borderId="0" xfId="0"/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38" applyFont="1"/>
    <xf numFmtId="0" fontId="6" fillId="0" borderId="0" xfId="0" applyFont="1" applyBorder="1" applyAlignment="1">
      <alignment vertical="distributed" wrapText="1"/>
    </xf>
    <xf numFmtId="0" fontId="26" fillId="0" borderId="0" xfId="0" applyFont="1" applyBorder="1" applyAlignment="1">
      <alignment vertical="distributed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/>
    <xf numFmtId="0" fontId="32" fillId="0" borderId="0" xfId="0" applyFont="1"/>
    <xf numFmtId="4" fontId="27" fillId="0" borderId="0" xfId="0" applyNumberFormat="1" applyFont="1"/>
    <xf numFmtId="10" fontId="29" fillId="18" borderId="21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 vertical="center"/>
    </xf>
    <xf numFmtId="10" fontId="5" fillId="0" borderId="19" xfId="60" applyNumberFormat="1" applyFont="1" applyBorder="1" applyAlignment="1">
      <alignment horizontal="center" vertical="center"/>
    </xf>
    <xf numFmtId="0" fontId="31" fillId="18" borderId="15" xfId="0" applyFont="1" applyFill="1" applyBorder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right"/>
    </xf>
    <xf numFmtId="44" fontId="20" fillId="0" borderId="0" xfId="38" applyFont="1"/>
    <xf numFmtId="0" fontId="35" fillId="0" borderId="0" xfId="0" applyFont="1"/>
    <xf numFmtId="43" fontId="20" fillId="0" borderId="0" xfId="0" applyNumberFormat="1" applyFont="1" applyAlignment="1">
      <alignment horizontal="right"/>
    </xf>
    <xf numFmtId="49" fontId="2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3" fontId="4" fillId="0" borderId="0" xfId="0" applyNumberFormat="1" applyFont="1" applyAlignment="1">
      <alignment horizontal="right"/>
    </xf>
    <xf numFmtId="44" fontId="5" fillId="0" borderId="0" xfId="38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2" fontId="4" fillId="17" borderId="10" xfId="0" applyNumberFormat="1" applyFont="1" applyFill="1" applyBorder="1" applyAlignment="1" applyProtection="1">
      <alignment horizontal="left" vertical="center" wrapText="1"/>
    </xf>
    <xf numFmtId="4" fontId="4" fillId="17" borderId="10" xfId="38" applyNumberFormat="1" applyFont="1" applyFill="1" applyBorder="1" applyAlignment="1">
      <alignment vertical="center"/>
    </xf>
    <xf numFmtId="4" fontId="4" fillId="17" borderId="11" xfId="38" applyNumberFormat="1" applyFont="1" applyFill="1" applyBorder="1" applyAlignment="1">
      <alignment vertical="center"/>
    </xf>
    <xf numFmtId="4" fontId="4" fillId="17" borderId="10" xfId="79" applyNumberFormat="1" applyFont="1" applyFill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10" fontId="4" fillId="17" borderId="11" xfId="60" applyNumberFormat="1" applyFont="1" applyFill="1" applyBorder="1" applyAlignment="1">
      <alignment vertical="center"/>
    </xf>
    <xf numFmtId="0" fontId="32" fillId="0" borderId="39" xfId="0" applyFont="1" applyBorder="1"/>
    <xf numFmtId="0" fontId="5" fillId="0" borderId="0" xfId="0" applyFont="1" applyAlignment="1">
      <alignment vertical="center" wrapText="1"/>
    </xf>
    <xf numFmtId="2" fontId="5" fillId="17" borderId="25" xfId="0" applyNumberFormat="1" applyFont="1" applyFill="1" applyBorder="1" applyAlignment="1" applyProtection="1">
      <alignment vertical="center" wrapText="1"/>
    </xf>
    <xf numFmtId="4" fontId="5" fillId="18" borderId="24" xfId="0" applyNumberFormat="1" applyFont="1" applyFill="1" applyBorder="1" applyAlignment="1">
      <alignment vertical="center"/>
    </xf>
    <xf numFmtId="4" fontId="33" fillId="17" borderId="10" xfId="0" applyNumberFormat="1" applyFont="1" applyFill="1" applyBorder="1" applyAlignment="1">
      <alignment horizontal="center"/>
    </xf>
    <xf numFmtId="0" fontId="41" fillId="0" borderId="0" xfId="0" applyFont="1" applyBorder="1" applyAlignment="1"/>
    <xf numFmtId="0" fontId="42" fillId="0" borderId="0" xfId="0" applyFont="1" applyBorder="1" applyAlignment="1"/>
    <xf numFmtId="0" fontId="5" fillId="17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4" fontId="5" fillId="18" borderId="14" xfId="0" applyNumberFormat="1" applyFont="1" applyFill="1" applyBorder="1" applyAlignment="1"/>
    <xf numFmtId="10" fontId="4" fillId="0" borderId="14" xfId="60" applyNumberFormat="1" applyFont="1" applyFill="1" applyBorder="1" applyAlignment="1">
      <alignment horizontal="center" vertical="center" wrapText="1"/>
    </xf>
    <xf numFmtId="4" fontId="28" fillId="18" borderId="14" xfId="0" applyNumberFormat="1" applyFont="1" applyFill="1" applyBorder="1" applyAlignment="1">
      <alignment horizontal="center"/>
    </xf>
    <xf numFmtId="4" fontId="4" fillId="0" borderId="54" xfId="60" applyNumberFormat="1" applyFont="1" applyFill="1" applyBorder="1" applyAlignment="1">
      <alignment horizontal="center" vertical="center" wrapText="1"/>
    </xf>
    <xf numFmtId="4" fontId="5" fillId="0" borderId="54" xfId="60" applyNumberFormat="1" applyFont="1" applyFill="1" applyBorder="1" applyAlignment="1">
      <alignment horizontal="center" vertical="center" wrapText="1"/>
    </xf>
    <xf numFmtId="4" fontId="29" fillId="18" borderId="61" xfId="0" applyNumberFormat="1" applyFont="1" applyFill="1" applyBorder="1" applyAlignment="1">
      <alignment horizontal="center"/>
    </xf>
    <xf numFmtId="0" fontId="32" fillId="0" borderId="61" xfId="0" applyFont="1" applyBorder="1"/>
    <xf numFmtId="4" fontId="32" fillId="18" borderId="62" xfId="0" applyNumberFormat="1" applyFont="1" applyFill="1" applyBorder="1" applyAlignment="1">
      <alignment horizontal="center"/>
    </xf>
    <xf numFmtId="0" fontId="4" fillId="34" borderId="10" xfId="0" applyFont="1" applyFill="1" applyBorder="1" applyAlignment="1">
      <alignment horizontal="center" vertical="center" wrapText="1"/>
    </xf>
    <xf numFmtId="4" fontId="4" fillId="34" borderId="10" xfId="79" applyNumberFormat="1" applyFont="1" applyFill="1" applyBorder="1" applyAlignment="1">
      <alignment vertical="center" wrapText="1"/>
    </xf>
    <xf numFmtId="0" fontId="4" fillId="34" borderId="17" xfId="80" applyFont="1" applyFill="1" applyBorder="1" applyAlignment="1" applyProtection="1">
      <alignment horizontal="center" vertical="center" wrapText="1"/>
    </xf>
    <xf numFmtId="49" fontId="4" fillId="34" borderId="10" xfId="80" applyNumberFormat="1" applyFont="1" applyFill="1" applyBorder="1" applyAlignment="1" applyProtection="1">
      <alignment horizontal="center" vertical="center" wrapText="1"/>
    </xf>
    <xf numFmtId="0" fontId="4" fillId="34" borderId="10" xfId="80" applyFont="1" applyFill="1" applyBorder="1" applyAlignment="1" applyProtection="1">
      <alignment horizontal="center" vertical="center" wrapText="1"/>
    </xf>
    <xf numFmtId="0" fontId="4" fillId="34" borderId="17" xfId="135" applyNumberFormat="1" applyFont="1" applyFill="1" applyBorder="1" applyAlignment="1">
      <alignment horizontal="center" vertical="center"/>
    </xf>
    <xf numFmtId="49" fontId="28" fillId="34" borderId="10" xfId="135" applyNumberFormat="1" applyFont="1" applyFill="1" applyBorder="1" applyAlignment="1">
      <alignment horizontal="center" vertical="center" wrapText="1"/>
    </xf>
    <xf numFmtId="168" fontId="28" fillId="34" borderId="10" xfId="135" applyFont="1" applyFill="1" applyBorder="1" applyAlignment="1">
      <alignment horizontal="center" vertical="center"/>
    </xf>
    <xf numFmtId="49" fontId="4" fillId="34" borderId="10" xfId="135" applyNumberFormat="1" applyFont="1" applyFill="1" applyBorder="1" applyAlignment="1">
      <alignment horizontal="center" vertical="center" wrapText="1"/>
    </xf>
    <xf numFmtId="0" fontId="4" fillId="34" borderId="10" xfId="135" applyNumberFormat="1" applyFont="1" applyFill="1" applyBorder="1" applyAlignment="1">
      <alignment horizontal="center" vertical="center"/>
    </xf>
    <xf numFmtId="10" fontId="65" fillId="36" borderId="16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 vertical="center"/>
    </xf>
    <xf numFmtId="10" fontId="65" fillId="37" borderId="10" xfId="60" applyNumberFormat="1" applyFont="1" applyFill="1" applyBorder="1" applyAlignment="1">
      <alignment horizontal="center" vertical="center"/>
    </xf>
    <xf numFmtId="4" fontId="31" fillId="18" borderId="19" xfId="0" applyNumberFormat="1" applyFont="1" applyFill="1" applyBorder="1" applyAlignment="1">
      <alignment horizontal="center" vertical="center"/>
    </xf>
    <xf numFmtId="10" fontId="65" fillId="0" borderId="50" xfId="0" applyNumberFormat="1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10" fontId="31" fillId="0" borderId="21" xfId="0" applyNumberFormat="1" applyFont="1" applyBorder="1" applyAlignment="1">
      <alignment horizontal="center"/>
    </xf>
    <xf numFmtId="0" fontId="32" fillId="0" borderId="0" xfId="0" applyFont="1" applyBorder="1"/>
    <xf numFmtId="10" fontId="65" fillId="0" borderId="52" xfId="0" applyNumberFormat="1" applyFont="1" applyBorder="1" applyAlignment="1">
      <alignment horizontal="center" vertical="center"/>
    </xf>
    <xf numFmtId="4" fontId="32" fillId="0" borderId="52" xfId="0" applyNumberFormat="1" applyFont="1" applyBorder="1" applyAlignment="1">
      <alignment horizontal="center" vertical="center"/>
    </xf>
    <xf numFmtId="10" fontId="32" fillId="0" borderId="52" xfId="0" applyNumberFormat="1" applyFont="1" applyBorder="1" applyAlignment="1">
      <alignment horizontal="center" vertical="center"/>
    </xf>
    <xf numFmtId="2" fontId="5" fillId="17" borderId="71" xfId="0" applyNumberFormat="1" applyFont="1" applyFill="1" applyBorder="1" applyAlignment="1" applyProtection="1">
      <alignment vertical="center" wrapText="1"/>
    </xf>
    <xf numFmtId="10" fontId="5" fillId="18" borderId="14" xfId="60" applyNumberFormat="1" applyFont="1" applyFill="1" applyBorder="1" applyAlignment="1">
      <alignment horizontal="center" vertical="center"/>
    </xf>
    <xf numFmtId="10" fontId="5" fillId="18" borderId="60" xfId="60" applyNumberFormat="1" applyFont="1" applyFill="1" applyBorder="1" applyAlignment="1">
      <alignment horizontal="center" vertical="center"/>
    </xf>
    <xf numFmtId="0" fontId="41" fillId="0" borderId="0" xfId="0" applyFont="1"/>
    <xf numFmtId="0" fontId="66" fillId="0" borderId="0" xfId="0" applyFont="1"/>
    <xf numFmtId="0" fontId="5" fillId="17" borderId="10" xfId="0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 textRotation="255"/>
    </xf>
    <xf numFmtId="0" fontId="27" fillId="0" borderId="0" xfId="0" applyFont="1"/>
    <xf numFmtId="0" fontId="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left" wrapText="1"/>
    </xf>
    <xf numFmtId="0" fontId="34" fillId="0" borderId="0" xfId="0" applyFont="1" applyAlignment="1">
      <alignment vertical="center" textRotation="255"/>
    </xf>
    <xf numFmtId="0" fontId="5" fillId="0" borderId="10" xfId="0" applyFont="1" applyBorder="1"/>
    <xf numFmtId="0" fontId="37" fillId="0" borderId="0" xfId="0" applyFont="1" applyBorder="1" applyAlignment="1" applyProtection="1">
      <alignment vertical="top" wrapText="1"/>
      <protection locked="0"/>
    </xf>
    <xf numFmtId="10" fontId="4" fillId="0" borderId="10" xfId="0" applyNumberFormat="1" applyFont="1" applyBorder="1"/>
    <xf numFmtId="10" fontId="4" fillId="17" borderId="10" xfId="0" applyNumberFormat="1" applyFont="1" applyFill="1" applyBorder="1"/>
    <xf numFmtId="10" fontId="4" fillId="37" borderId="10" xfId="78" applyNumberFormat="1" applyFont="1" applyFill="1" applyBorder="1" applyAlignment="1">
      <alignment horizontal="center" vertical="center"/>
    </xf>
    <xf numFmtId="4" fontId="5" fillId="37" borderId="10" xfId="0" applyNumberFormat="1" applyFont="1" applyFill="1" applyBorder="1"/>
    <xf numFmtId="9" fontId="4" fillId="17" borderId="10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4" fontId="32" fillId="0" borderId="52" xfId="0" applyNumberFormat="1" applyFont="1" applyBorder="1" applyAlignment="1">
      <alignment horizontal="center"/>
    </xf>
    <xf numFmtId="0" fontId="70" fillId="0" borderId="14" xfId="0" applyFont="1" applyBorder="1" applyAlignment="1">
      <alignment horizontal="center" vertical="top" wrapText="1"/>
    </xf>
    <xf numFmtId="10" fontId="65" fillId="36" borderId="16" xfId="0" applyNumberFormat="1" applyFont="1" applyFill="1" applyBorder="1" applyAlignment="1">
      <alignment horizontal="center" vertical="center"/>
    </xf>
    <xf numFmtId="4" fontId="4" fillId="17" borderId="10" xfId="0" applyNumberFormat="1" applyFont="1" applyFill="1" applyBorder="1" applyAlignment="1">
      <alignment horizontal="right" vertical="center" wrapText="1"/>
    </xf>
    <xf numFmtId="4" fontId="4" fillId="17" borderId="51" xfId="38" applyNumberFormat="1" applyFont="1" applyFill="1" applyBorder="1" applyAlignment="1">
      <alignment vertical="center"/>
    </xf>
    <xf numFmtId="2" fontId="4" fillId="17" borderId="10" xfId="0" applyNumberFormat="1" applyFont="1" applyFill="1" applyBorder="1" applyAlignment="1">
      <alignment horizontal="center" vertical="center"/>
    </xf>
    <xf numFmtId="4" fontId="4" fillId="34" borderId="10" xfId="80" applyNumberFormat="1" applyFont="1" applyFill="1" applyBorder="1" applyAlignment="1">
      <alignment vertical="center" wrapText="1"/>
    </xf>
    <xf numFmtId="0" fontId="21" fillId="39" borderId="10" xfId="80" applyFont="1" applyFill="1" applyBorder="1" applyAlignment="1">
      <alignment horizontal="center" vertical="center"/>
    </xf>
    <xf numFmtId="49" fontId="21" fillId="39" borderId="10" xfId="80" applyNumberFormat="1" applyFont="1" applyFill="1" applyBorder="1" applyAlignment="1">
      <alignment horizontal="center" vertical="center"/>
    </xf>
    <xf numFmtId="0" fontId="21" fillId="39" borderId="10" xfId="80" applyFont="1" applyFill="1" applyBorder="1" applyAlignment="1" applyProtection="1">
      <alignment horizontal="center" vertical="center" wrapText="1"/>
    </xf>
    <xf numFmtId="4" fontId="1" fillId="17" borderId="10" xfId="79" applyNumberFormat="1" applyFont="1" applyFill="1" applyBorder="1" applyAlignment="1">
      <alignment vertical="center" wrapText="1"/>
    </xf>
    <xf numFmtId="4" fontId="4" fillId="17" borderId="10" xfId="0" applyNumberFormat="1" applyFont="1" applyFill="1" applyBorder="1" applyAlignment="1">
      <alignment vertical="center"/>
    </xf>
    <xf numFmtId="4" fontId="4" fillId="17" borderId="10" xfId="0" applyNumberFormat="1" applyFont="1" applyFill="1" applyBorder="1" applyAlignment="1">
      <alignment vertical="center" wrapText="1"/>
    </xf>
    <xf numFmtId="4" fontId="4" fillId="34" borderId="10" xfId="60" applyNumberFormat="1" applyFont="1" applyFill="1" applyBorder="1" applyAlignment="1">
      <alignment vertical="center" wrapText="1"/>
    </xf>
    <xf numFmtId="4" fontId="4" fillId="17" borderId="10" xfId="0" applyNumberFormat="1" applyFont="1" applyFill="1" applyBorder="1" applyAlignment="1">
      <alignment horizontal="right" vertical="center"/>
    </xf>
    <xf numFmtId="4" fontId="4" fillId="34" borderId="10" xfId="80" applyNumberFormat="1" applyFont="1" applyFill="1" applyBorder="1" applyAlignment="1">
      <alignment horizontal="right" vertical="center"/>
    </xf>
    <xf numFmtId="10" fontId="4" fillId="17" borderId="10" xfId="0" applyNumberFormat="1" applyFont="1" applyFill="1" applyBorder="1" applyAlignment="1">
      <alignment horizontal="center" vertical="center" wrapText="1"/>
    </xf>
    <xf numFmtId="10" fontId="4" fillId="17" borderId="10" xfId="60" applyNumberFormat="1" applyFont="1" applyFill="1" applyBorder="1" applyAlignment="1">
      <alignment horizontal="center" vertical="center"/>
    </xf>
    <xf numFmtId="0" fontId="5" fillId="38" borderId="12" xfId="0" applyFont="1" applyFill="1" applyBorder="1" applyAlignment="1">
      <alignment vertical="center" wrapText="1"/>
    </xf>
    <xf numFmtId="4" fontId="5" fillId="38" borderId="10" xfId="0" applyNumberFormat="1" applyFont="1" applyFill="1" applyBorder="1" applyAlignment="1">
      <alignment vertical="center" wrapText="1"/>
    </xf>
    <xf numFmtId="10" fontId="5" fillId="38" borderId="10" xfId="60" applyNumberFormat="1" applyFont="1" applyFill="1" applyBorder="1" applyAlignment="1" applyProtection="1">
      <alignment horizontal="center" vertical="center" wrapText="1"/>
      <protection locked="0"/>
    </xf>
    <xf numFmtId="0" fontId="5" fillId="37" borderId="10" xfId="0" applyFont="1" applyFill="1" applyBorder="1" applyAlignment="1">
      <alignment vertical="center" wrapText="1"/>
    </xf>
    <xf numFmtId="4" fontId="4" fillId="17" borderId="18" xfId="38" applyNumberFormat="1" applyFont="1" applyFill="1" applyBorder="1" applyAlignment="1">
      <alignment horizontal="right" vertical="center" wrapText="1"/>
    </xf>
    <xf numFmtId="4" fontId="4" fillId="17" borderId="26" xfId="38" applyNumberFormat="1" applyFont="1" applyFill="1" applyBorder="1" applyAlignment="1">
      <alignment vertical="center"/>
    </xf>
    <xf numFmtId="4" fontId="4" fillId="17" borderId="28" xfId="38" applyNumberFormat="1" applyFont="1" applyFill="1" applyBorder="1" applyAlignment="1">
      <alignment horizontal="right" vertical="center" wrapText="1"/>
    </xf>
    <xf numFmtId="44" fontId="20" fillId="38" borderId="0" xfId="38" applyFont="1" applyFill="1"/>
    <xf numFmtId="0" fontId="72" fillId="0" borderId="0" xfId="0" applyFont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75" fillId="0" borderId="0" xfId="0" quotePrefix="1" applyFont="1" applyAlignment="1" applyProtection="1">
      <alignment vertical="center" wrapText="1"/>
      <protection locked="0"/>
    </xf>
    <xf numFmtId="4" fontId="38" fillId="0" borderId="0" xfId="0" applyNumberFormat="1" applyFont="1" applyAlignment="1" applyProtection="1">
      <alignment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63" fillId="0" borderId="0" xfId="0" applyFont="1" applyBorder="1" applyAlignment="1"/>
    <xf numFmtId="0" fontId="77" fillId="0" borderId="0" xfId="0" applyFont="1" applyAlignment="1">
      <alignment vertical="center"/>
    </xf>
    <xf numFmtId="0" fontId="78" fillId="0" borderId="0" xfId="0" applyFont="1"/>
    <xf numFmtId="0" fontId="79" fillId="0" borderId="0" xfId="0" applyFont="1" applyBorder="1" applyAlignment="1" applyProtection="1">
      <alignment vertical="top" wrapText="1"/>
      <protection locked="0"/>
    </xf>
    <xf numFmtId="44" fontId="5" fillId="38" borderId="10" xfId="38" applyFont="1" applyFill="1" applyBorder="1" applyAlignment="1">
      <alignment horizontal="center" vertical="center" wrapText="1"/>
    </xf>
    <xf numFmtId="4" fontId="4" fillId="0" borderId="10" xfId="0" applyNumberFormat="1" applyFont="1" applyBorder="1"/>
    <xf numFmtId="0" fontId="4" fillId="0" borderId="82" xfId="0" applyFont="1" applyBorder="1"/>
    <xf numFmtId="4" fontId="5" fillId="37" borderId="82" xfId="0" applyNumberFormat="1" applyFont="1" applyFill="1" applyBorder="1"/>
    <xf numFmtId="0" fontId="5" fillId="0" borderId="82" xfId="0" applyFont="1" applyBorder="1"/>
    <xf numFmtId="0" fontId="5" fillId="37" borderId="81" xfId="0" applyFont="1" applyFill="1" applyBorder="1" applyAlignment="1">
      <alignment horizontal="center" vertical="center" wrapText="1"/>
    </xf>
    <xf numFmtId="0" fontId="5" fillId="17" borderId="81" xfId="0" applyFont="1" applyFill="1" applyBorder="1" applyAlignment="1">
      <alignment horizontal="center" vertical="center" wrapText="1"/>
    </xf>
    <xf numFmtId="0" fontId="5" fillId="37" borderId="83" xfId="0" applyFont="1" applyFill="1" applyBorder="1" applyAlignment="1">
      <alignment horizontal="center" vertical="center" wrapText="1"/>
    </xf>
    <xf numFmtId="10" fontId="4" fillId="37" borderId="16" xfId="78" applyNumberFormat="1" applyFont="1" applyFill="1" applyBorder="1" applyAlignment="1">
      <alignment horizontal="center" vertical="center"/>
    </xf>
    <xf numFmtId="4" fontId="5" fillId="37" borderId="16" xfId="0" applyNumberFormat="1" applyFont="1" applyFill="1" applyBorder="1" applyAlignment="1">
      <alignment vertical="center"/>
    </xf>
    <xf numFmtId="44" fontId="5" fillId="38" borderId="19" xfId="38" applyFont="1" applyFill="1" applyBorder="1" applyAlignment="1">
      <alignment horizontal="center" vertical="center" wrapText="1"/>
    </xf>
    <xf numFmtId="0" fontId="5" fillId="17" borderId="86" xfId="0" applyFont="1" applyFill="1" applyBorder="1" applyAlignment="1">
      <alignment horizontal="center" vertical="center" wrapText="1"/>
    </xf>
    <xf numFmtId="0" fontId="4" fillId="17" borderId="41" xfId="0" applyFont="1" applyFill="1" applyBorder="1" applyAlignment="1">
      <alignment horizontal="center" vertical="center" wrapText="1"/>
    </xf>
    <xf numFmtId="10" fontId="4" fillId="0" borderId="41" xfId="0" applyNumberFormat="1" applyFont="1" applyBorder="1"/>
    <xf numFmtId="0" fontId="5" fillId="0" borderId="41" xfId="0" applyFont="1" applyBorder="1"/>
    <xf numFmtId="0" fontId="5" fillId="0" borderId="87" xfId="0" applyFont="1" applyBorder="1"/>
    <xf numFmtId="4" fontId="5" fillId="38" borderId="89" xfId="38" applyNumberFormat="1" applyFont="1" applyFill="1" applyBorder="1" applyAlignment="1">
      <alignment vertical="center"/>
    </xf>
    <xf numFmtId="4" fontId="5" fillId="38" borderId="90" xfId="38" applyNumberFormat="1" applyFont="1" applyFill="1" applyBorder="1" applyAlignment="1">
      <alignment vertical="center"/>
    </xf>
    <xf numFmtId="170" fontId="4" fillId="0" borderId="10" xfId="0" applyNumberFormat="1" applyFont="1" applyBorder="1"/>
    <xf numFmtId="170" fontId="4" fillId="0" borderId="41" xfId="0" applyNumberFormat="1" applyFont="1" applyBorder="1"/>
    <xf numFmtId="10" fontId="4" fillId="37" borderId="16" xfId="60" applyNumberFormat="1" applyFont="1" applyFill="1" applyBorder="1" applyAlignment="1">
      <alignment horizontal="center" vertical="center"/>
    </xf>
    <xf numFmtId="9" fontId="4" fillId="17" borderId="10" xfId="60" applyFont="1" applyFill="1" applyBorder="1"/>
    <xf numFmtId="10" fontId="5" fillId="38" borderId="89" xfId="38" applyNumberFormat="1" applyFont="1" applyFill="1" applyBorder="1" applyAlignment="1">
      <alignment horizontal="center" vertical="center"/>
    </xf>
    <xf numFmtId="10" fontId="5" fillId="38" borderId="89" xfId="38" applyNumberFormat="1" applyFont="1" applyFill="1" applyBorder="1" applyAlignment="1">
      <alignment vertical="center"/>
    </xf>
    <xf numFmtId="0" fontId="81" fillId="0" borderId="0" xfId="0" applyFont="1"/>
    <xf numFmtId="0" fontId="31" fillId="40" borderId="16" xfId="159" applyFont="1" applyFill="1" applyBorder="1" applyAlignment="1">
      <alignment horizontal="left" vertical="center"/>
    </xf>
    <xf numFmtId="0" fontId="31" fillId="40" borderId="10" xfId="159" applyFont="1" applyFill="1" applyBorder="1" applyAlignment="1">
      <alignment horizontal="left" vertical="center"/>
    </xf>
    <xf numFmtId="4" fontId="5" fillId="37" borderId="91" xfId="0" applyNumberFormat="1" applyFont="1" applyFill="1" applyBorder="1" applyAlignment="1">
      <alignment vertical="center"/>
    </xf>
    <xf numFmtId="10" fontId="65" fillId="35" borderId="10" xfId="0" applyNumberFormat="1" applyFont="1" applyFill="1" applyBorder="1" applyAlignment="1">
      <alignment horizontal="center" vertical="center"/>
    </xf>
    <xf numFmtId="10" fontId="65" fillId="35" borderId="16" xfId="0" applyNumberFormat="1" applyFont="1" applyFill="1" applyBorder="1" applyAlignment="1">
      <alignment horizontal="center" vertical="center"/>
    </xf>
    <xf numFmtId="4" fontId="5" fillId="38" borderId="26" xfId="0" applyNumberFormat="1" applyFont="1" applyFill="1" applyBorder="1" applyAlignment="1" applyProtection="1">
      <alignment vertical="center" wrapText="1"/>
    </xf>
    <xf numFmtId="4" fontId="5" fillId="38" borderId="28" xfId="0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quotePrefix="1" applyFont="1" applyAlignment="1">
      <alignment horizontal="left" vertical="distributed" wrapText="1"/>
    </xf>
    <xf numFmtId="4" fontId="5" fillId="38" borderId="78" xfId="38" applyNumberFormat="1" applyFont="1" applyFill="1" applyBorder="1" applyAlignment="1">
      <alignment horizontal="center" vertical="center"/>
    </xf>
    <xf numFmtId="4" fontId="5" fillId="38" borderId="79" xfId="38" applyNumberFormat="1" applyFont="1" applyFill="1" applyBorder="1" applyAlignment="1">
      <alignment horizontal="center" vertical="center"/>
    </xf>
    <xf numFmtId="0" fontId="5" fillId="38" borderId="78" xfId="0" applyFont="1" applyFill="1" applyBorder="1" applyAlignment="1">
      <alignment horizontal="center" vertical="center"/>
    </xf>
    <xf numFmtId="0" fontId="5" fillId="38" borderId="84" xfId="0" applyFont="1" applyFill="1" applyBorder="1" applyAlignment="1">
      <alignment horizontal="center" vertical="center"/>
    </xf>
    <xf numFmtId="0" fontId="5" fillId="38" borderId="79" xfId="0" applyFont="1" applyFill="1" applyBorder="1" applyAlignment="1">
      <alignment horizontal="center" vertical="center" wrapText="1"/>
    </xf>
    <xf numFmtId="0" fontId="5" fillId="38" borderId="19" xfId="0" applyFont="1" applyFill="1" applyBorder="1" applyAlignment="1">
      <alignment horizontal="center" vertical="center" wrapText="1"/>
    </xf>
    <xf numFmtId="44" fontId="5" fillId="38" borderId="10" xfId="38" applyFont="1" applyFill="1" applyBorder="1" applyAlignment="1">
      <alignment horizontal="center" vertical="center" wrapText="1"/>
    </xf>
    <xf numFmtId="44" fontId="5" fillId="38" borderId="19" xfId="38" applyFont="1" applyFill="1" applyBorder="1" applyAlignment="1">
      <alignment horizontal="center" vertical="center" wrapText="1"/>
    </xf>
    <xf numFmtId="0" fontId="5" fillId="38" borderId="88" xfId="0" applyFont="1" applyFill="1" applyBorder="1" applyAlignment="1">
      <alignment horizontal="center" vertical="center" wrapText="1"/>
    </xf>
    <xf numFmtId="0" fontId="5" fillId="38" borderId="89" xfId="0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top" wrapText="1"/>
    </xf>
    <xf numFmtId="0" fontId="70" fillId="0" borderId="10" xfId="0" applyFont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75" fillId="0" borderId="13" xfId="0" quotePrefix="1" applyFont="1" applyBorder="1" applyAlignment="1" applyProtection="1">
      <alignment horizontal="left" vertical="center" wrapText="1"/>
      <protection locked="0"/>
    </xf>
    <xf numFmtId="0" fontId="75" fillId="0" borderId="0" xfId="0" quotePrefix="1" applyFont="1" applyAlignment="1" applyProtection="1">
      <alignment horizontal="left" vertical="center" wrapText="1"/>
      <protection locked="0"/>
    </xf>
    <xf numFmtId="0" fontId="80" fillId="38" borderId="79" xfId="0" applyFont="1" applyFill="1" applyBorder="1" applyAlignment="1">
      <alignment horizontal="center" vertical="center"/>
    </xf>
    <xf numFmtId="0" fontId="80" fillId="38" borderId="80" xfId="0" applyFont="1" applyFill="1" applyBorder="1" applyAlignment="1">
      <alignment horizontal="center" vertical="center"/>
    </xf>
    <xf numFmtId="44" fontId="5" fillId="38" borderId="82" xfId="38" applyFont="1" applyFill="1" applyBorder="1" applyAlignment="1">
      <alignment horizontal="center" vertical="center" wrapText="1"/>
    </xf>
    <xf numFmtId="44" fontId="5" fillId="38" borderId="85" xfId="38" applyFont="1" applyFill="1" applyBorder="1" applyAlignment="1">
      <alignment horizontal="center" vertical="center" wrapText="1"/>
    </xf>
    <xf numFmtId="0" fontId="69" fillId="0" borderId="16" xfId="0" applyFont="1" applyBorder="1" applyAlignment="1" applyProtection="1">
      <alignment horizontal="center" vertical="top" wrapText="1"/>
      <protection locked="0"/>
    </xf>
    <xf numFmtId="0" fontId="69" fillId="0" borderId="10" xfId="0" applyFont="1" applyBorder="1" applyAlignment="1" applyProtection="1">
      <alignment horizontal="center" vertical="top" wrapText="1"/>
      <protection locked="0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63" fillId="0" borderId="0" xfId="0" applyFont="1" applyAlignment="1">
      <alignment horizontal="right"/>
    </xf>
    <xf numFmtId="0" fontId="41" fillId="0" borderId="0" xfId="0" applyFont="1" applyBorder="1" applyAlignment="1" applyProtection="1">
      <alignment horizontal="center"/>
      <protection locked="0"/>
    </xf>
    <xf numFmtId="2" fontId="5" fillId="37" borderId="10" xfId="0" applyNumberFormat="1" applyFont="1" applyFill="1" applyBorder="1" applyAlignment="1">
      <alignment horizontal="center" vertical="center" wrapText="1"/>
    </xf>
    <xf numFmtId="43" fontId="5" fillId="37" borderId="10" xfId="0" applyNumberFormat="1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 applyProtection="1">
      <alignment horizontal="center" vertical="center" wrapText="1"/>
      <protection locked="0"/>
    </xf>
    <xf numFmtId="0" fontId="5" fillId="37" borderId="22" xfId="0" applyFont="1" applyFill="1" applyBorder="1" applyAlignment="1">
      <alignment horizontal="center" vertical="center"/>
    </xf>
    <xf numFmtId="0" fontId="5" fillId="37" borderId="17" xfId="0" applyFont="1" applyFill="1" applyBorder="1" applyAlignment="1">
      <alignment horizontal="center" vertical="center"/>
    </xf>
    <xf numFmtId="0" fontId="5" fillId="37" borderId="23" xfId="0" applyFont="1" applyFill="1" applyBorder="1" applyAlignment="1" applyProtection="1">
      <alignment horizontal="center" vertical="center" wrapText="1"/>
    </xf>
    <xf numFmtId="0" fontId="5" fillId="37" borderId="10" xfId="0" applyFont="1" applyFill="1" applyBorder="1" applyAlignment="1" applyProtection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2" fontId="5" fillId="37" borderId="10" xfId="0" applyNumberFormat="1" applyFont="1" applyFill="1" applyBorder="1" applyAlignment="1">
      <alignment horizontal="center" vertical="center"/>
    </xf>
    <xf numFmtId="0" fontId="63" fillId="17" borderId="0" xfId="0" applyFont="1" applyFill="1" applyBorder="1" applyAlignment="1">
      <alignment horizontal="center" vertical="center"/>
    </xf>
    <xf numFmtId="0" fontId="5" fillId="37" borderId="29" xfId="0" applyFont="1" applyFill="1" applyBorder="1" applyAlignment="1">
      <alignment horizontal="center" vertical="center" wrapText="1"/>
    </xf>
    <xf numFmtId="44" fontId="5" fillId="37" borderId="76" xfId="38" applyFont="1" applyFill="1" applyBorder="1" applyAlignment="1">
      <alignment horizontal="center" vertical="center" wrapText="1"/>
    </xf>
    <xf numFmtId="44" fontId="5" fillId="37" borderId="77" xfId="38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right"/>
    </xf>
    <xf numFmtId="0" fontId="39" fillId="0" borderId="0" xfId="0" applyFont="1" applyAlignment="1" applyProtection="1">
      <alignment horizontal="left" vertical="center" wrapText="1"/>
      <protection locked="0"/>
    </xf>
    <xf numFmtId="0" fontId="70" fillId="0" borderId="10" xfId="0" applyFont="1" applyBorder="1" applyAlignment="1" applyProtection="1">
      <alignment horizontal="center" vertical="top" wrapText="1"/>
      <protection locked="0"/>
    </xf>
    <xf numFmtId="0" fontId="68" fillId="0" borderId="10" xfId="0" applyFont="1" applyFill="1" applyBorder="1" applyAlignment="1" applyProtection="1">
      <alignment horizontal="center" vertical="top" wrapText="1"/>
      <protection locked="0"/>
    </xf>
    <xf numFmtId="4" fontId="39" fillId="0" borderId="13" xfId="0" applyNumberFormat="1" applyFont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center" vertical="center" textRotation="255"/>
      <protection locked="0"/>
    </xf>
    <xf numFmtId="0" fontId="38" fillId="0" borderId="0" xfId="0" applyFont="1" applyBorder="1" applyAlignment="1" applyProtection="1">
      <alignment horizontal="center" vertical="center" textRotation="255"/>
      <protection locked="0"/>
    </xf>
    <xf numFmtId="4" fontId="38" fillId="0" borderId="0" xfId="0" applyNumberFormat="1" applyFont="1" applyAlignment="1" applyProtection="1">
      <alignment horizontal="left" vertical="center" wrapText="1"/>
      <protection locked="0"/>
    </xf>
    <xf numFmtId="4" fontId="39" fillId="0" borderId="0" xfId="0" applyNumberFormat="1" applyFont="1" applyAlignment="1" applyProtection="1">
      <alignment horizontal="left" vertical="center" wrapText="1"/>
      <protection locked="0"/>
    </xf>
    <xf numFmtId="4" fontId="39" fillId="0" borderId="0" xfId="0" applyNumberFormat="1" applyFont="1" applyAlignment="1" applyProtection="1">
      <alignment horizontal="left" vertical="center"/>
      <protection locked="0"/>
    </xf>
    <xf numFmtId="0" fontId="5" fillId="38" borderId="27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75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5" fillId="37" borderId="72" xfId="0" applyFont="1" applyFill="1" applyBorder="1" applyAlignment="1">
      <alignment horizontal="center" vertical="center" wrapText="1"/>
    </xf>
    <xf numFmtId="0" fontId="5" fillId="37" borderId="73" xfId="0" applyFont="1" applyFill="1" applyBorder="1" applyAlignment="1">
      <alignment horizontal="center" vertical="center" wrapText="1"/>
    </xf>
    <xf numFmtId="0" fontId="5" fillId="37" borderId="74" xfId="0" applyFont="1" applyFill="1" applyBorder="1" applyAlignment="1">
      <alignment horizontal="center" vertical="center" wrapText="1"/>
    </xf>
    <xf numFmtId="0" fontId="5" fillId="37" borderId="41" xfId="0" applyFont="1" applyFill="1" applyBorder="1" applyAlignment="1" applyProtection="1">
      <alignment horizontal="center" vertical="center" wrapText="1"/>
      <protection locked="0"/>
    </xf>
    <xf numFmtId="0" fontId="5" fillId="37" borderId="16" xfId="0" applyFont="1" applyFill="1" applyBorder="1" applyAlignment="1" applyProtection="1">
      <alignment horizontal="center" vertical="center" wrapText="1"/>
      <protection locked="0"/>
    </xf>
    <xf numFmtId="0" fontId="5" fillId="37" borderId="11" xfId="0" applyFont="1" applyFill="1" applyBorder="1" applyAlignment="1">
      <alignment horizontal="center" vertical="center" wrapText="1"/>
    </xf>
    <xf numFmtId="0" fontId="5" fillId="37" borderId="75" xfId="0" applyFont="1" applyFill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9" fontId="5" fillId="18" borderId="70" xfId="0" applyNumberFormat="1" applyFont="1" applyFill="1" applyBorder="1" applyAlignment="1">
      <alignment horizontal="center" vertical="center" wrapText="1"/>
    </xf>
    <xf numFmtId="49" fontId="5" fillId="18" borderId="69" xfId="0" applyNumberFormat="1" applyFont="1" applyFill="1" applyBorder="1" applyAlignment="1">
      <alignment horizontal="center" vertical="center" wrapText="1"/>
    </xf>
    <xf numFmtId="4" fontId="5" fillId="34" borderId="41" xfId="79" applyNumberFormat="1" applyFont="1" applyFill="1" applyBorder="1" applyAlignment="1">
      <alignment horizontal="center" vertical="center" wrapText="1"/>
    </xf>
    <xf numFmtId="4" fontId="5" fillId="34" borderId="16" xfId="79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/>
    </xf>
    <xf numFmtId="4" fontId="28" fillId="18" borderId="41" xfId="0" applyNumberFormat="1" applyFont="1" applyFill="1" applyBorder="1" applyAlignment="1">
      <alignment horizontal="center" vertical="center"/>
    </xf>
    <xf numFmtId="4" fontId="28" fillId="18" borderId="16" xfId="0" applyNumberFormat="1" applyFont="1" applyFill="1" applyBorder="1" applyAlignment="1">
      <alignment horizontal="center" vertical="center"/>
    </xf>
    <xf numFmtId="10" fontId="28" fillId="18" borderId="16" xfId="78" applyNumberFormat="1" applyFont="1" applyFill="1" applyBorder="1" applyAlignment="1">
      <alignment horizontal="center" vertical="center"/>
    </xf>
    <xf numFmtId="10" fontId="28" fillId="18" borderId="10" xfId="78" applyNumberFormat="1" applyFont="1" applyFill="1" applyBorder="1" applyAlignment="1">
      <alignment horizontal="center" vertical="center"/>
    </xf>
    <xf numFmtId="0" fontId="31" fillId="18" borderId="66" xfId="0" applyFont="1" applyFill="1" applyBorder="1" applyAlignment="1">
      <alignment horizontal="center" vertical="center"/>
    </xf>
    <xf numFmtId="0" fontId="31" fillId="18" borderId="67" xfId="0" applyFont="1" applyFill="1" applyBorder="1" applyAlignment="1">
      <alignment horizontal="center" vertical="center"/>
    </xf>
    <xf numFmtId="4" fontId="5" fillId="17" borderId="41" xfId="79" applyNumberFormat="1" applyFont="1" applyFill="1" applyBorder="1" applyAlignment="1">
      <alignment horizontal="center" vertical="center" wrapText="1"/>
    </xf>
    <xf numFmtId="4" fontId="5" fillId="17" borderId="16" xfId="79" applyNumberFormat="1" applyFont="1" applyFill="1" applyBorder="1" applyAlignment="1">
      <alignment horizontal="center" vertical="center" wrapText="1"/>
    </xf>
    <xf numFmtId="2" fontId="5" fillId="17" borderId="42" xfId="0" applyNumberFormat="1" applyFont="1" applyFill="1" applyBorder="1" applyAlignment="1" applyProtection="1">
      <alignment horizontal="center" vertical="center" wrapText="1"/>
    </xf>
    <xf numFmtId="2" fontId="5" fillId="17" borderId="16" xfId="0" applyNumberFormat="1" applyFont="1" applyFill="1" applyBorder="1" applyAlignment="1" applyProtection="1">
      <alignment horizontal="center" vertical="center" wrapText="1"/>
    </xf>
    <xf numFmtId="4" fontId="28" fillId="18" borderId="42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72" fillId="17" borderId="0" xfId="0" applyFont="1" applyFill="1" applyBorder="1" applyAlignment="1">
      <alignment horizontal="center" vertical="center"/>
    </xf>
    <xf numFmtId="49" fontId="5" fillId="18" borderId="68" xfId="0" applyNumberFormat="1" applyFont="1" applyFill="1" applyBorder="1" applyAlignment="1">
      <alignment horizontal="center" vertical="center" wrapText="1"/>
    </xf>
    <xf numFmtId="0" fontId="75" fillId="0" borderId="0" xfId="0" quotePrefix="1" applyFont="1" applyBorder="1" applyAlignment="1" applyProtection="1">
      <alignment horizontal="left" vertical="center" wrapText="1"/>
      <protection locked="0"/>
    </xf>
    <xf numFmtId="4" fontId="31" fillId="0" borderId="48" xfId="0" applyNumberFormat="1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top" wrapText="1"/>
    </xf>
    <xf numFmtId="0" fontId="70" fillId="0" borderId="14" xfId="0" applyFont="1" applyBorder="1" applyAlignment="1">
      <alignment horizontal="center" vertical="top" wrapText="1"/>
    </xf>
    <xf numFmtId="0" fontId="34" fillId="0" borderId="56" xfId="0" applyFont="1" applyBorder="1" applyAlignment="1">
      <alignment horizontal="center"/>
    </xf>
    <xf numFmtId="0" fontId="70" fillId="0" borderId="40" xfId="0" applyFont="1" applyBorder="1" applyAlignment="1">
      <alignment horizontal="center" vertical="top" wrapText="1"/>
    </xf>
    <xf numFmtId="0" fontId="70" fillId="0" borderId="46" xfId="0" applyFont="1" applyBorder="1" applyAlignment="1">
      <alignment horizontal="center" vertical="top" wrapText="1"/>
    </xf>
    <xf numFmtId="0" fontId="70" fillId="0" borderId="47" xfId="0" applyFont="1" applyBorder="1" applyAlignment="1">
      <alignment horizontal="center" vertical="top" wrapText="1"/>
    </xf>
    <xf numFmtId="10" fontId="5" fillId="18" borderId="55" xfId="0" applyNumberFormat="1" applyFont="1" applyFill="1" applyBorder="1" applyAlignment="1">
      <alignment horizontal="center"/>
    </xf>
    <xf numFmtId="10" fontId="5" fillId="18" borderId="46" xfId="0" applyNumberFormat="1" applyFont="1" applyFill="1" applyBorder="1" applyAlignment="1">
      <alignment horizontal="center"/>
    </xf>
    <xf numFmtId="10" fontId="5" fillId="18" borderId="47" xfId="0" applyNumberFormat="1" applyFont="1" applyFill="1" applyBorder="1" applyAlignment="1">
      <alignment horizontal="center"/>
    </xf>
    <xf numFmtId="10" fontId="5" fillId="18" borderId="57" xfId="0" applyNumberFormat="1" applyFont="1" applyFill="1" applyBorder="1" applyAlignment="1">
      <alignment horizontal="center" vertical="center"/>
    </xf>
    <xf numFmtId="10" fontId="5" fillId="18" borderId="58" xfId="0" applyNumberFormat="1" applyFont="1" applyFill="1" applyBorder="1" applyAlignment="1">
      <alignment horizontal="center" vertical="center"/>
    </xf>
    <xf numFmtId="10" fontId="5" fillId="18" borderId="59" xfId="0" applyNumberFormat="1" applyFont="1" applyFill="1" applyBorder="1" applyAlignment="1">
      <alignment horizontal="center" vertical="center"/>
    </xf>
    <xf numFmtId="0" fontId="5" fillId="18" borderId="55" xfId="0" applyFont="1" applyFill="1" applyBorder="1" applyAlignment="1">
      <alignment horizontal="center" vertical="center"/>
    </xf>
    <xf numFmtId="0" fontId="5" fillId="18" borderId="47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horizontal="center" vertical="top" wrapText="1"/>
    </xf>
    <xf numFmtId="0" fontId="68" fillId="0" borderId="44" xfId="0" applyFont="1" applyFill="1" applyBorder="1" applyAlignment="1">
      <alignment horizontal="center" vertical="top" wrapText="1"/>
    </xf>
    <xf numFmtId="0" fontId="68" fillId="0" borderId="45" xfId="0" applyFont="1" applyFill="1" applyBorder="1" applyAlignment="1">
      <alignment horizontal="center" vertical="top" wrapText="1"/>
    </xf>
    <xf numFmtId="0" fontId="5" fillId="18" borderId="63" xfId="0" applyFont="1" applyFill="1" applyBorder="1" applyAlignment="1">
      <alignment horizontal="center" vertical="center"/>
    </xf>
    <xf numFmtId="0" fontId="5" fillId="18" borderId="64" xfId="0" applyFont="1" applyFill="1" applyBorder="1" applyAlignment="1">
      <alignment horizontal="center" vertical="center"/>
    </xf>
  </cellXfs>
  <cellStyles count="160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rmal 9" xfId="159" xr:uid="{F677A411-E4D9-4B74-8D07-BBF64F439CE8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N59"/>
  <sheetViews>
    <sheetView zoomScaleNormal="100" workbookViewId="0">
      <selection sqref="A1:F1"/>
    </sheetView>
  </sheetViews>
  <sheetFormatPr defaultRowHeight="15" x14ac:dyDescent="0.2"/>
  <cols>
    <col min="1" max="1" width="5.5703125" style="86" bestFit="1" customWidth="1"/>
    <col min="2" max="2" width="69.28515625" style="87" customWidth="1"/>
    <col min="3" max="3" width="17.28515625" style="81" customWidth="1"/>
    <col min="4" max="4" width="16.28515625" style="81" customWidth="1"/>
    <col min="5" max="5" width="11.85546875" style="81" customWidth="1"/>
    <col min="6" max="6" width="15.85546875" style="81" customWidth="1"/>
    <col min="7" max="16384" width="9.140625" style="81"/>
  </cols>
  <sheetData>
    <row r="1" spans="1:14" x14ac:dyDescent="0.2">
      <c r="A1" s="179" t="s">
        <v>18</v>
      </c>
      <c r="B1" s="179"/>
      <c r="C1" s="179"/>
      <c r="D1" s="179"/>
      <c r="E1" s="179"/>
      <c r="F1" s="179"/>
      <c r="G1" s="80"/>
      <c r="H1" s="80"/>
      <c r="I1" s="80"/>
      <c r="J1" s="80"/>
      <c r="K1" s="80"/>
      <c r="L1" s="80"/>
      <c r="M1" s="80"/>
      <c r="N1" s="80"/>
    </row>
    <row r="2" spans="1:14" x14ac:dyDescent="0.2">
      <c r="A2" s="179" t="s">
        <v>19</v>
      </c>
      <c r="B2" s="179"/>
      <c r="C2" s="179"/>
      <c r="D2" s="179"/>
      <c r="E2" s="179"/>
      <c r="F2" s="179"/>
    </row>
    <row r="3" spans="1:14" ht="15.75" x14ac:dyDescent="0.25">
      <c r="A3" s="191" t="s">
        <v>84</v>
      </c>
      <c r="B3" s="191"/>
      <c r="C3" s="191"/>
      <c r="D3" s="191"/>
      <c r="E3" s="157" t="str">
        <f>Orçamento!$K$3</f>
        <v>N.º 131/2022</v>
      </c>
    </row>
    <row r="4" spans="1:14" x14ac:dyDescent="0.2">
      <c r="A4" s="188" t="s">
        <v>33</v>
      </c>
      <c r="B4" s="188"/>
      <c r="C4" s="188"/>
      <c r="D4" s="188"/>
      <c r="E4" s="188"/>
      <c r="F4" s="188"/>
    </row>
    <row r="5" spans="1:14" ht="31.5" customHeight="1" x14ac:dyDescent="0.2">
      <c r="A5" s="189" t="str">
        <f>Orçamento!$A$6</f>
        <v>OBRA: Recuperação do forro dos corredores dos sete pavimentos do Bloco E do Instituto Biomédico da UFF.</v>
      </c>
      <c r="B5" s="189"/>
      <c r="C5" s="189"/>
      <c r="D5" s="189"/>
      <c r="E5" s="189"/>
      <c r="F5" s="189"/>
      <c r="G5" s="96"/>
      <c r="H5" s="96"/>
      <c r="I5" s="96"/>
      <c r="J5" s="96"/>
      <c r="K5" s="96"/>
      <c r="L5" s="96"/>
      <c r="M5" s="96"/>
      <c r="N5" s="96"/>
    </row>
    <row r="6" spans="1:14" ht="30.75" customHeight="1" thickBot="1" x14ac:dyDescent="0.25">
      <c r="A6" s="190" t="str">
        <f>Orçamento!$A$7</f>
        <v>Local: Rua Professor Hernani Pires de Mello, n.º 101 - São Domingos, Niterói - RJ, CEP 24210-130</v>
      </c>
      <c r="B6" s="190"/>
      <c r="C6" s="190"/>
      <c r="D6" s="190"/>
      <c r="E6" s="190"/>
      <c r="F6" s="190"/>
      <c r="G6" s="130"/>
      <c r="H6" s="97"/>
      <c r="I6" s="97"/>
      <c r="J6" s="97"/>
      <c r="K6" s="97"/>
      <c r="L6" s="97"/>
      <c r="M6" s="124"/>
      <c r="N6" s="124"/>
    </row>
    <row r="7" spans="1:14" ht="15.75" customHeight="1" thickTop="1" thickBot="1" x14ac:dyDescent="0.25">
      <c r="A7" s="85"/>
      <c r="B7" s="28"/>
      <c r="C7" s="167" t="s">
        <v>94</v>
      </c>
      <c r="D7" s="168"/>
      <c r="E7" s="182" t="s">
        <v>95</v>
      </c>
      <c r="F7" s="183"/>
      <c r="G7" s="131"/>
    </row>
    <row r="8" spans="1:14" ht="15" customHeight="1" thickTop="1" x14ac:dyDescent="0.2">
      <c r="A8" s="169" t="s">
        <v>0</v>
      </c>
      <c r="B8" s="171" t="s">
        <v>1</v>
      </c>
      <c r="C8" s="133" t="s">
        <v>15</v>
      </c>
      <c r="D8" s="173" t="s">
        <v>96</v>
      </c>
      <c r="E8" s="133" t="s">
        <v>15</v>
      </c>
      <c r="F8" s="184" t="s">
        <v>96</v>
      </c>
      <c r="G8" s="131"/>
    </row>
    <row r="9" spans="1:14" x14ac:dyDescent="0.2">
      <c r="A9" s="170"/>
      <c r="B9" s="172"/>
      <c r="C9" s="143" t="s">
        <v>34</v>
      </c>
      <c r="D9" s="174"/>
      <c r="E9" s="143" t="s">
        <v>34</v>
      </c>
      <c r="F9" s="185"/>
      <c r="G9" s="131"/>
    </row>
    <row r="10" spans="1:14" x14ac:dyDescent="0.2">
      <c r="A10" s="140" t="s">
        <v>35</v>
      </c>
      <c r="B10" s="158" t="s">
        <v>88</v>
      </c>
      <c r="C10" s="153">
        <f>D10/$D$22</f>
        <v>6.6258213194182276E-3</v>
      </c>
      <c r="D10" s="142">
        <f>Orçamento!J11+Orçamento!J12</f>
        <v>2102.8558499999999</v>
      </c>
      <c r="E10" s="141">
        <f>F10/$F$22</f>
        <v>6.6258213194182276E-3</v>
      </c>
      <c r="F10" s="160">
        <f>Orçamento!N11+Orçamento!N12</f>
        <v>2102.8558499999999</v>
      </c>
      <c r="G10" s="131"/>
    </row>
    <row r="11" spans="1:14" ht="6.95" customHeight="1" x14ac:dyDescent="0.2">
      <c r="A11" s="139"/>
      <c r="B11" s="82"/>
      <c r="C11" s="151"/>
      <c r="D11" s="134"/>
      <c r="E11" s="91"/>
      <c r="F11" s="135"/>
      <c r="G11" s="131"/>
    </row>
    <row r="12" spans="1:14" x14ac:dyDescent="0.2">
      <c r="A12" s="138" t="s">
        <v>36</v>
      </c>
      <c r="B12" s="159" t="s">
        <v>89</v>
      </c>
      <c r="C12" s="93">
        <f>D12/$D$22</f>
        <v>8.9264259535513882E-2</v>
      </c>
      <c r="D12" s="94">
        <f>Orçamento!$J$13</f>
        <v>28330.053183000004</v>
      </c>
      <c r="E12" s="93">
        <f>F12/$F$22</f>
        <v>8.9264259535513882E-2</v>
      </c>
      <c r="F12" s="136">
        <f>Orçamento!$N$13</f>
        <v>28330.053183000004</v>
      </c>
      <c r="G12" s="131"/>
    </row>
    <row r="13" spans="1:14" ht="6.95" customHeight="1" x14ac:dyDescent="0.2">
      <c r="A13" s="139"/>
      <c r="B13" s="82"/>
      <c r="C13" s="154"/>
      <c r="D13" s="89"/>
      <c r="E13" s="92"/>
      <c r="F13" s="137"/>
      <c r="G13" s="131"/>
    </row>
    <row r="14" spans="1:14" x14ac:dyDescent="0.2">
      <c r="A14" s="138" t="s">
        <v>37</v>
      </c>
      <c r="B14" s="159" t="s">
        <v>90</v>
      </c>
      <c r="C14" s="93">
        <f>D14/$D$22</f>
        <v>6.5206534226095528E-3</v>
      </c>
      <c r="D14" s="94">
        <f>Orçamento!$J$14+Orçamento!J15</f>
        <v>2069.4784139999997</v>
      </c>
      <c r="E14" s="93">
        <f>F14/$F$22</f>
        <v>6.5206534226095528E-3</v>
      </c>
      <c r="F14" s="136">
        <f>Orçamento!$N$14+Orçamento!N15</f>
        <v>2069.4784139999997</v>
      </c>
      <c r="G14" s="131"/>
    </row>
    <row r="15" spans="1:14" ht="6.95" customHeight="1" x14ac:dyDescent="0.2">
      <c r="A15" s="139"/>
      <c r="B15" s="82"/>
      <c r="C15" s="91"/>
      <c r="D15" s="89"/>
      <c r="E15" s="91"/>
      <c r="F15" s="137"/>
      <c r="G15" s="131"/>
    </row>
    <row r="16" spans="1:14" x14ac:dyDescent="0.2">
      <c r="A16" s="138" t="s">
        <v>38</v>
      </c>
      <c r="B16" s="159" t="s">
        <v>91</v>
      </c>
      <c r="C16" s="93">
        <f>D16/$D$22</f>
        <v>0.77352247841884048</v>
      </c>
      <c r="D16" s="94">
        <f>Orçamento!$J$17+Orçamento!J18+Orçamento!J19+Orçamento!J20</f>
        <v>245495.03985</v>
      </c>
      <c r="E16" s="93">
        <f>F16/$F$22</f>
        <v>0.77352247841884048</v>
      </c>
      <c r="F16" s="136">
        <f>Orçamento!$N$17+Orçamento!N18+Orçamento!N19+Orçamento!N20</f>
        <v>245495.03985</v>
      </c>
      <c r="G16" s="131"/>
    </row>
    <row r="17" spans="1:14" ht="6.95" customHeight="1" x14ac:dyDescent="0.2">
      <c r="A17" s="139"/>
      <c r="B17" s="82"/>
      <c r="C17" s="91"/>
      <c r="D17" s="89"/>
      <c r="E17" s="91"/>
      <c r="F17" s="137"/>
      <c r="G17" s="131"/>
    </row>
    <row r="18" spans="1:14" x14ac:dyDescent="0.2">
      <c r="A18" s="138" t="s">
        <v>39</v>
      </c>
      <c r="B18" s="159" t="s">
        <v>92</v>
      </c>
      <c r="C18" s="93">
        <f>D18/$D$22</f>
        <v>0.11669430642625425</v>
      </c>
      <c r="D18" s="94">
        <f>Orçamento!$J$21+Orçamento!J22+Orçamento!J23</f>
        <v>37035.605564999998</v>
      </c>
      <c r="E18" s="93">
        <f>F18/$F$22</f>
        <v>0.11669430642625425</v>
      </c>
      <c r="F18" s="136">
        <f>Orçamento!$N$21+Orçamento!N22+Orçamento!N23</f>
        <v>37035.605564999998</v>
      </c>
      <c r="G18" s="131"/>
    </row>
    <row r="19" spans="1:14" ht="6.95" customHeight="1" x14ac:dyDescent="0.2">
      <c r="A19" s="139"/>
      <c r="B19" s="82"/>
      <c r="C19" s="91"/>
      <c r="D19" s="89"/>
      <c r="E19" s="91"/>
      <c r="F19" s="137"/>
      <c r="G19" s="131"/>
    </row>
    <row r="20" spans="1:14" x14ac:dyDescent="0.2">
      <c r="A20" s="138">
        <v>6</v>
      </c>
      <c r="B20" s="159" t="s">
        <v>93</v>
      </c>
      <c r="C20" s="93">
        <f>D20/$D$22</f>
        <v>7.3724808773635853E-3</v>
      </c>
      <c r="D20" s="94">
        <f>Orçamento!$J$16</f>
        <v>2339.8253279999999</v>
      </c>
      <c r="E20" s="93">
        <f>F20/$F$22</f>
        <v>7.3724808773635853E-3</v>
      </c>
      <c r="F20" s="136">
        <f>Orçamento!$N$16</f>
        <v>2339.8253279999999</v>
      </c>
      <c r="G20" s="131"/>
    </row>
    <row r="21" spans="1:14" ht="6.95" customHeight="1" x14ac:dyDescent="0.2">
      <c r="A21" s="144"/>
      <c r="B21" s="145"/>
      <c r="C21" s="152"/>
      <c r="D21" s="147"/>
      <c r="E21" s="146"/>
      <c r="F21" s="148"/>
      <c r="G21" s="131"/>
    </row>
    <row r="22" spans="1:14" ht="15" customHeight="1" thickBot="1" x14ac:dyDescent="0.25">
      <c r="A22" s="175" t="s">
        <v>40</v>
      </c>
      <c r="B22" s="176"/>
      <c r="C22" s="155">
        <f t="shared" ref="C22:D22" si="0">SUM(C10:C21)</f>
        <v>1</v>
      </c>
      <c r="D22" s="149">
        <f t="shared" si="0"/>
        <v>317372.85819</v>
      </c>
      <c r="E22" s="156">
        <f>SUM(E10:E21)</f>
        <v>1</v>
      </c>
      <c r="F22" s="150">
        <f>SUM(F10:F21)</f>
        <v>317372.85819</v>
      </c>
      <c r="G22" s="131"/>
    </row>
    <row r="23" spans="1:14" ht="19.5" customHeight="1" thickTop="1" x14ac:dyDescent="0.2">
      <c r="A23" s="177" t="s">
        <v>4</v>
      </c>
      <c r="B23" s="177"/>
      <c r="C23" s="186" t="s">
        <v>79</v>
      </c>
      <c r="D23" s="186"/>
      <c r="E23" s="186"/>
      <c r="F23" s="186"/>
      <c r="G23" s="132"/>
      <c r="H23" s="90"/>
      <c r="I23" s="90"/>
      <c r="J23" s="90"/>
    </row>
    <row r="24" spans="1:14" ht="42.75" customHeight="1" x14ac:dyDescent="0.2">
      <c r="A24" s="178" t="s">
        <v>78</v>
      </c>
      <c r="B24" s="178"/>
      <c r="C24" s="187"/>
      <c r="D24" s="187"/>
      <c r="E24" s="187"/>
      <c r="F24" s="187"/>
      <c r="G24" s="132"/>
      <c r="H24" s="90"/>
      <c r="I24" s="90"/>
      <c r="J24" s="90"/>
    </row>
    <row r="25" spans="1:14" ht="15" customHeight="1" x14ac:dyDescent="0.2">
      <c r="A25" s="88"/>
      <c r="B25" s="180" t="s">
        <v>77</v>
      </c>
      <c r="C25" s="180"/>
      <c r="D25" s="180"/>
      <c r="E25" s="180"/>
      <c r="F25" s="180"/>
      <c r="G25" s="126"/>
      <c r="H25" s="126"/>
      <c r="I25" s="126"/>
      <c r="J25" s="126"/>
      <c r="K25" s="126"/>
      <c r="L25" s="126"/>
      <c r="M25" s="126"/>
      <c r="N25" s="126"/>
    </row>
    <row r="26" spans="1:14" x14ac:dyDescent="0.2">
      <c r="A26" s="83"/>
      <c r="B26" s="181"/>
      <c r="C26" s="181"/>
      <c r="D26" s="181"/>
      <c r="E26" s="181"/>
      <c r="F26" s="181"/>
    </row>
    <row r="27" spans="1:14" x14ac:dyDescent="0.2">
      <c r="A27" s="83"/>
      <c r="B27" s="165"/>
      <c r="C27" s="165"/>
      <c r="D27" s="165"/>
    </row>
    <row r="28" spans="1:14" x14ac:dyDescent="0.2">
      <c r="A28" s="83"/>
      <c r="B28" s="165"/>
      <c r="C28" s="165"/>
      <c r="D28" s="165"/>
    </row>
    <row r="29" spans="1:14" x14ac:dyDescent="0.2">
      <c r="A29" s="83"/>
      <c r="B29" s="84"/>
    </row>
    <row r="30" spans="1:14" ht="24" customHeight="1" x14ac:dyDescent="0.2">
      <c r="A30" s="83"/>
      <c r="B30" s="166"/>
      <c r="C30" s="166"/>
      <c r="D30" s="166"/>
    </row>
    <row r="31" spans="1:14" x14ac:dyDescent="0.2">
      <c r="A31" s="85"/>
      <c r="B31" s="28"/>
    </row>
    <row r="32" spans="1:14" x14ac:dyDescent="0.2">
      <c r="A32" s="85"/>
      <c r="B32" s="28"/>
    </row>
    <row r="33" spans="1:2" x14ac:dyDescent="0.2">
      <c r="A33" s="85"/>
      <c r="B33" s="28"/>
    </row>
    <row r="34" spans="1:2" x14ac:dyDescent="0.2">
      <c r="A34" s="85"/>
      <c r="B34" s="28"/>
    </row>
    <row r="35" spans="1:2" x14ac:dyDescent="0.2">
      <c r="A35" s="85"/>
      <c r="B35" s="28"/>
    </row>
    <row r="36" spans="1:2" x14ac:dyDescent="0.2">
      <c r="A36" s="85"/>
      <c r="B36" s="28"/>
    </row>
    <row r="37" spans="1:2" x14ac:dyDescent="0.2">
      <c r="A37" s="85"/>
      <c r="B37" s="28"/>
    </row>
    <row r="38" spans="1:2" x14ac:dyDescent="0.2">
      <c r="A38" s="85"/>
      <c r="B38" s="28"/>
    </row>
    <row r="39" spans="1:2" x14ac:dyDescent="0.2">
      <c r="A39" s="85"/>
      <c r="B39" s="28"/>
    </row>
    <row r="40" spans="1:2" x14ac:dyDescent="0.2">
      <c r="A40" s="85"/>
      <c r="B40" s="28"/>
    </row>
    <row r="41" spans="1:2" x14ac:dyDescent="0.2">
      <c r="A41" s="85"/>
      <c r="B41" s="28"/>
    </row>
    <row r="42" spans="1:2" x14ac:dyDescent="0.2">
      <c r="A42" s="85"/>
      <c r="B42" s="28"/>
    </row>
    <row r="43" spans="1:2" x14ac:dyDescent="0.2">
      <c r="A43" s="85"/>
      <c r="B43" s="28"/>
    </row>
    <row r="44" spans="1:2" x14ac:dyDescent="0.2">
      <c r="A44" s="85"/>
      <c r="B44" s="28"/>
    </row>
    <row r="45" spans="1:2" x14ac:dyDescent="0.2">
      <c r="A45" s="85"/>
      <c r="B45" s="28"/>
    </row>
    <row r="46" spans="1:2" x14ac:dyDescent="0.2">
      <c r="A46" s="85"/>
      <c r="B46" s="28"/>
    </row>
    <row r="47" spans="1:2" x14ac:dyDescent="0.2">
      <c r="A47" s="85"/>
      <c r="B47" s="28"/>
    </row>
    <row r="48" spans="1:2" x14ac:dyDescent="0.2">
      <c r="A48" s="85"/>
      <c r="B48" s="28"/>
    </row>
    <row r="49" spans="1:2" x14ac:dyDescent="0.2">
      <c r="A49" s="85"/>
      <c r="B49" s="28"/>
    </row>
    <row r="50" spans="1:2" x14ac:dyDescent="0.2">
      <c r="A50" s="85"/>
      <c r="B50" s="28"/>
    </row>
    <row r="51" spans="1:2" x14ac:dyDescent="0.2">
      <c r="A51" s="85"/>
      <c r="B51" s="28"/>
    </row>
    <row r="52" spans="1:2" x14ac:dyDescent="0.2">
      <c r="A52" s="85"/>
      <c r="B52" s="28"/>
    </row>
    <row r="53" spans="1:2" x14ac:dyDescent="0.2">
      <c r="A53" s="85"/>
      <c r="B53" s="28"/>
    </row>
    <row r="54" spans="1:2" x14ac:dyDescent="0.2">
      <c r="A54" s="85"/>
      <c r="B54" s="28"/>
    </row>
    <row r="55" spans="1:2" x14ac:dyDescent="0.2">
      <c r="A55" s="85"/>
      <c r="B55" s="28"/>
    </row>
    <row r="56" spans="1:2" x14ac:dyDescent="0.2">
      <c r="A56" s="85"/>
      <c r="B56" s="28"/>
    </row>
    <row r="57" spans="1:2" x14ac:dyDescent="0.2">
      <c r="A57" s="85"/>
      <c r="B57" s="28"/>
    </row>
    <row r="58" spans="1:2" x14ac:dyDescent="0.2">
      <c r="A58" s="85"/>
      <c r="B58" s="28"/>
    </row>
    <row r="59" spans="1:2" x14ac:dyDescent="0.2">
      <c r="A59" s="85"/>
      <c r="B59" s="28"/>
    </row>
  </sheetData>
  <mergeCells count="20">
    <mergeCell ref="A1:F1"/>
    <mergeCell ref="A2:F2"/>
    <mergeCell ref="B25:F26"/>
    <mergeCell ref="E7:F7"/>
    <mergeCell ref="F8:F9"/>
    <mergeCell ref="C23:F24"/>
    <mergeCell ref="A4:F4"/>
    <mergeCell ref="A5:F5"/>
    <mergeCell ref="A6:F6"/>
    <mergeCell ref="A3:D3"/>
    <mergeCell ref="B27:D27"/>
    <mergeCell ref="B28:D28"/>
    <mergeCell ref="B30:D30"/>
    <mergeCell ref="C7:D7"/>
    <mergeCell ref="A8:A9"/>
    <mergeCell ref="B8:B9"/>
    <mergeCell ref="D8:D9"/>
    <mergeCell ref="A22:B22"/>
    <mergeCell ref="A23:B23"/>
    <mergeCell ref="A24:B24"/>
  </mergeCells>
  <printOptions horizontalCentered="1"/>
  <pageMargins left="0" right="0" top="1.1811023622047245" bottom="0.55118110236220474" header="0.31496062992125984" footer="0.35433070866141736"/>
  <pageSetup paperSize="9" scale="90" fitToHeight="16" orientation="landscape" r:id="rId1"/>
  <headerFooter>
    <oddHeader>&amp;R&amp;"Verdana,Normal"&amp;8Fls.:______
Processo n.º 23069.176340/2022-35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7"/>
  <sheetViews>
    <sheetView tabSelected="1" zoomScaleNormal="100" workbookViewId="0">
      <selection sqref="A1:N1"/>
    </sheetView>
  </sheetViews>
  <sheetFormatPr defaultRowHeight="12.75" x14ac:dyDescent="0.2"/>
  <cols>
    <col min="1" max="1" width="6" style="19" bestFit="1" customWidth="1"/>
    <col min="2" max="2" width="13.28515625" style="26" bestFit="1" customWidth="1"/>
    <col min="3" max="3" width="14.28515625" style="19" bestFit="1" customWidth="1"/>
    <col min="4" max="4" width="42.140625" style="20" customWidth="1"/>
    <col min="5" max="5" width="7" style="21" bestFit="1" customWidth="1"/>
    <col min="6" max="6" width="9.28515625" style="21" customWidth="1"/>
    <col min="7" max="7" width="11.28515625" style="25" customWidth="1"/>
    <col min="8" max="8" width="8.28515625" style="22" customWidth="1"/>
    <col min="9" max="9" width="11.42578125" style="23" customWidth="1"/>
    <col min="10" max="10" width="13" style="23" customWidth="1"/>
    <col min="11" max="11" width="12.140625" style="23" bestFit="1" customWidth="1"/>
    <col min="12" max="12" width="9" style="23" customWidth="1"/>
    <col min="13" max="13" width="11.28515625" style="23" customWidth="1"/>
    <col min="14" max="14" width="13.42578125" style="24" customWidth="1"/>
    <col min="15" max="15" width="9.140625" style="17"/>
    <col min="16" max="16" width="15.140625" style="17" customWidth="1"/>
    <col min="17" max="16384" width="9.140625" style="17"/>
  </cols>
  <sheetData>
    <row r="1" spans="1:14" ht="15" x14ac:dyDescent="0.2">
      <c r="A1" s="192" t="s">
        <v>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ht="15" x14ac:dyDescent="0.2">
      <c r="A2" s="192" t="s">
        <v>19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15" x14ac:dyDescent="0.2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129" t="s">
        <v>98</v>
      </c>
      <c r="L3" s="129"/>
      <c r="M3" s="129"/>
      <c r="N3" s="129"/>
    </row>
    <row r="4" spans="1:14" x14ac:dyDescent="0.2">
      <c r="A4" s="1"/>
      <c r="B4" s="27"/>
      <c r="C4" s="1"/>
      <c r="D4" s="28"/>
      <c r="E4" s="2"/>
      <c r="F4" s="2"/>
      <c r="G4" s="29"/>
      <c r="H4" s="3"/>
      <c r="I4" s="5"/>
      <c r="J4" s="5"/>
      <c r="K4" s="5"/>
      <c r="L4" s="5"/>
      <c r="M4" s="5"/>
      <c r="N4" s="31"/>
    </row>
    <row r="5" spans="1:14" ht="15" x14ac:dyDescent="0.2">
      <c r="A5" s="203" t="s">
        <v>42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1" customHeight="1" x14ac:dyDescent="0.2">
      <c r="A6" s="189" t="s">
        <v>85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1:14" ht="21" customHeight="1" x14ac:dyDescent="0.2">
      <c r="A7" s="220" t="s">
        <v>86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124"/>
    </row>
    <row r="8" spans="1:14" ht="15.75" customHeight="1" x14ac:dyDescent="0.2">
      <c r="A8" s="1"/>
      <c r="B8" s="27"/>
      <c r="C8" s="1"/>
      <c r="D8" s="32"/>
      <c r="E8" s="221" t="s">
        <v>41</v>
      </c>
      <c r="F8" s="222"/>
      <c r="G8" s="222"/>
      <c r="H8" s="222"/>
      <c r="I8" s="222"/>
      <c r="J8" s="223"/>
      <c r="K8" s="201" t="s">
        <v>73</v>
      </c>
      <c r="L8" s="201"/>
      <c r="M8" s="201"/>
      <c r="N8" s="204"/>
    </row>
    <row r="9" spans="1:14" ht="15.75" customHeight="1" x14ac:dyDescent="0.2">
      <c r="A9" s="197" t="s">
        <v>0</v>
      </c>
      <c r="B9" s="199" t="s">
        <v>10</v>
      </c>
      <c r="C9" s="199" t="s">
        <v>6</v>
      </c>
      <c r="D9" s="201" t="s">
        <v>1</v>
      </c>
      <c r="E9" s="202" t="s">
        <v>2</v>
      </c>
      <c r="F9" s="193" t="s">
        <v>3</v>
      </c>
      <c r="G9" s="194" t="s">
        <v>11</v>
      </c>
      <c r="H9" s="195" t="s">
        <v>12</v>
      </c>
      <c r="I9" s="196" t="s">
        <v>87</v>
      </c>
      <c r="J9" s="224" t="s">
        <v>69</v>
      </c>
      <c r="K9" s="226" t="s">
        <v>71</v>
      </c>
      <c r="L9" s="227"/>
      <c r="M9" s="196" t="s">
        <v>87</v>
      </c>
      <c r="N9" s="205" t="s">
        <v>69</v>
      </c>
    </row>
    <row r="10" spans="1:14" x14ac:dyDescent="0.2">
      <c r="A10" s="198"/>
      <c r="B10" s="200"/>
      <c r="C10" s="200"/>
      <c r="D10" s="195"/>
      <c r="E10" s="202"/>
      <c r="F10" s="193"/>
      <c r="G10" s="194"/>
      <c r="H10" s="195"/>
      <c r="I10" s="196"/>
      <c r="J10" s="225"/>
      <c r="K10" s="119" t="s">
        <v>70</v>
      </c>
      <c r="L10" s="125" t="s">
        <v>72</v>
      </c>
      <c r="M10" s="196"/>
      <c r="N10" s="206"/>
    </row>
    <row r="11" spans="1:14" x14ac:dyDescent="0.2">
      <c r="A11" s="105">
        <v>1</v>
      </c>
      <c r="B11" s="106" t="s">
        <v>43</v>
      </c>
      <c r="C11" s="107" t="s">
        <v>44</v>
      </c>
      <c r="D11" s="33" t="s">
        <v>45</v>
      </c>
      <c r="E11" s="103" t="s">
        <v>46</v>
      </c>
      <c r="F11" s="109">
        <v>1</v>
      </c>
      <c r="G11" s="101">
        <v>233.94</v>
      </c>
      <c r="H11" s="114">
        <v>0.28970000000000001</v>
      </c>
      <c r="I11" s="34">
        <f>G11*(1+H11)</f>
        <v>301.71241800000001</v>
      </c>
      <c r="J11" s="35">
        <f>I11*F11</f>
        <v>301.71241800000001</v>
      </c>
      <c r="K11" s="38">
        <f t="shared" ref="K11:K23" si="0">$K$25</f>
        <v>0</v>
      </c>
      <c r="L11" s="38">
        <f>$L$25</f>
        <v>0.28970000000000001</v>
      </c>
      <c r="M11" s="102">
        <f>G11*(1+L11)*(1-K11)</f>
        <v>301.71241800000001</v>
      </c>
      <c r="N11" s="120">
        <f>F11*M11</f>
        <v>301.71241800000001</v>
      </c>
    </row>
    <row r="12" spans="1:14" x14ac:dyDescent="0.2">
      <c r="A12" s="58">
        <v>2</v>
      </c>
      <c r="B12" s="59" t="s">
        <v>47</v>
      </c>
      <c r="C12" s="60">
        <v>16500</v>
      </c>
      <c r="D12" s="33" t="s">
        <v>48</v>
      </c>
      <c r="E12" s="37" t="s">
        <v>49</v>
      </c>
      <c r="F12" s="110">
        <v>4</v>
      </c>
      <c r="G12" s="112">
        <v>349.14</v>
      </c>
      <c r="H12" s="115">
        <v>0.28970000000000001</v>
      </c>
      <c r="I12" s="34">
        <f>G12*(1+H12)</f>
        <v>450.28585800000002</v>
      </c>
      <c r="J12" s="35">
        <f t="shared" ref="J12:J23" si="1">I12*F12</f>
        <v>1801.1434320000001</v>
      </c>
      <c r="K12" s="38">
        <f t="shared" si="0"/>
        <v>0</v>
      </c>
      <c r="L12" s="38">
        <f t="shared" ref="L12:L23" si="2">$L$25</f>
        <v>0.28970000000000001</v>
      </c>
      <c r="M12" s="102">
        <f t="shared" ref="M12:M23" si="3">G12*(1+L12)*(1-K12)</f>
        <v>450.28585800000002</v>
      </c>
      <c r="N12" s="120">
        <f t="shared" ref="N12:N23" si="4">F12*M12</f>
        <v>1801.1434320000001</v>
      </c>
    </row>
    <row r="13" spans="1:14" ht="22.5" x14ac:dyDescent="0.2">
      <c r="A13" s="58">
        <v>3</v>
      </c>
      <c r="B13" s="59" t="s">
        <v>50</v>
      </c>
      <c r="C13" s="60">
        <v>93572</v>
      </c>
      <c r="D13" s="33" t="s">
        <v>51</v>
      </c>
      <c r="E13" s="95" t="s">
        <v>52</v>
      </c>
      <c r="F13" s="104">
        <v>3</v>
      </c>
      <c r="G13" s="113">
        <v>7322.13</v>
      </c>
      <c r="H13" s="115">
        <v>0.28970000000000001</v>
      </c>
      <c r="I13" s="34">
        <f t="shared" ref="I13:I23" si="5">G13*(1+H13)</f>
        <v>9443.3510610000012</v>
      </c>
      <c r="J13" s="35">
        <f t="shared" si="1"/>
        <v>28330.053183000004</v>
      </c>
      <c r="K13" s="38">
        <f t="shared" si="0"/>
        <v>0</v>
      </c>
      <c r="L13" s="38">
        <f t="shared" si="2"/>
        <v>0.28970000000000001</v>
      </c>
      <c r="M13" s="102">
        <f t="shared" si="3"/>
        <v>9443.3510610000012</v>
      </c>
      <c r="N13" s="120">
        <f t="shared" si="4"/>
        <v>28330.053183000004</v>
      </c>
    </row>
    <row r="14" spans="1:14" ht="33.75" x14ac:dyDescent="0.2">
      <c r="A14" s="61">
        <v>4</v>
      </c>
      <c r="B14" s="62" t="s">
        <v>50</v>
      </c>
      <c r="C14" s="63">
        <v>97640</v>
      </c>
      <c r="D14" s="108" t="s">
        <v>53</v>
      </c>
      <c r="E14" s="37" t="s">
        <v>49</v>
      </c>
      <c r="F14" s="104">
        <v>700</v>
      </c>
      <c r="G14" s="113">
        <v>2.09</v>
      </c>
      <c r="H14" s="115">
        <v>0.28970000000000001</v>
      </c>
      <c r="I14" s="34">
        <f t="shared" si="5"/>
        <v>2.6954729999999998</v>
      </c>
      <c r="J14" s="35">
        <f t="shared" si="1"/>
        <v>1886.8310999999999</v>
      </c>
      <c r="K14" s="38">
        <f t="shared" si="0"/>
        <v>0</v>
      </c>
      <c r="L14" s="38">
        <f t="shared" si="2"/>
        <v>0.28970000000000001</v>
      </c>
      <c r="M14" s="102">
        <f t="shared" si="3"/>
        <v>2.6954729999999998</v>
      </c>
      <c r="N14" s="120">
        <f t="shared" si="4"/>
        <v>1886.8310999999999</v>
      </c>
    </row>
    <row r="15" spans="1:14" ht="22.5" x14ac:dyDescent="0.2">
      <c r="A15" s="61">
        <v>5</v>
      </c>
      <c r="B15" s="64" t="s">
        <v>50</v>
      </c>
      <c r="C15" s="65">
        <v>97665</v>
      </c>
      <c r="D15" s="36" t="s">
        <v>54</v>
      </c>
      <c r="E15" s="37" t="s">
        <v>46</v>
      </c>
      <c r="F15" s="104">
        <v>97</v>
      </c>
      <c r="G15" s="113">
        <v>1.46</v>
      </c>
      <c r="H15" s="115">
        <v>0.28970000000000001</v>
      </c>
      <c r="I15" s="34">
        <f t="shared" si="5"/>
        <v>1.882962</v>
      </c>
      <c r="J15" s="35">
        <f t="shared" si="1"/>
        <v>182.64731399999999</v>
      </c>
      <c r="K15" s="38">
        <f t="shared" si="0"/>
        <v>0</v>
      </c>
      <c r="L15" s="38">
        <f t="shared" si="2"/>
        <v>0.28970000000000001</v>
      </c>
      <c r="M15" s="102">
        <f t="shared" si="3"/>
        <v>1.882962</v>
      </c>
      <c r="N15" s="120">
        <f t="shared" si="4"/>
        <v>182.64731399999999</v>
      </c>
    </row>
    <row r="16" spans="1:14" ht="45" x14ac:dyDescent="0.2">
      <c r="A16" s="61">
        <v>6</v>
      </c>
      <c r="B16" s="64" t="s">
        <v>55</v>
      </c>
      <c r="C16" s="65" t="s">
        <v>56</v>
      </c>
      <c r="D16" s="36" t="s">
        <v>57</v>
      </c>
      <c r="E16" s="37" t="s">
        <v>58</v>
      </c>
      <c r="F16" s="111">
        <v>23</v>
      </c>
      <c r="G16" s="113">
        <v>78.88</v>
      </c>
      <c r="H16" s="115">
        <v>0.28970000000000001</v>
      </c>
      <c r="I16" s="34">
        <f t="shared" si="5"/>
        <v>101.73153600000001</v>
      </c>
      <c r="J16" s="35">
        <f t="shared" si="1"/>
        <v>2339.8253279999999</v>
      </c>
      <c r="K16" s="38">
        <f t="shared" si="0"/>
        <v>0</v>
      </c>
      <c r="L16" s="38">
        <f t="shared" si="2"/>
        <v>0.28970000000000001</v>
      </c>
      <c r="M16" s="102">
        <f t="shared" si="3"/>
        <v>101.73153600000001</v>
      </c>
      <c r="N16" s="120">
        <f t="shared" si="4"/>
        <v>2339.8253279999999</v>
      </c>
    </row>
    <row r="17" spans="1:17" ht="22.5" x14ac:dyDescent="0.2">
      <c r="A17" s="61">
        <v>7</v>
      </c>
      <c r="B17" s="64" t="s">
        <v>50</v>
      </c>
      <c r="C17" s="65">
        <v>96114</v>
      </c>
      <c r="D17" s="36" t="s">
        <v>59</v>
      </c>
      <c r="E17" s="37" t="s">
        <v>49</v>
      </c>
      <c r="F17" s="104">
        <v>350</v>
      </c>
      <c r="G17" s="113">
        <v>83.63</v>
      </c>
      <c r="H17" s="115">
        <v>0.28970000000000001</v>
      </c>
      <c r="I17" s="34">
        <f t="shared" si="5"/>
        <v>107.85761100000001</v>
      </c>
      <c r="J17" s="35">
        <f t="shared" si="1"/>
        <v>37750.163850000004</v>
      </c>
      <c r="K17" s="38">
        <f t="shared" si="0"/>
        <v>0</v>
      </c>
      <c r="L17" s="38">
        <f t="shared" si="2"/>
        <v>0.28970000000000001</v>
      </c>
      <c r="M17" s="102">
        <f t="shared" si="3"/>
        <v>107.85761100000001</v>
      </c>
      <c r="N17" s="120">
        <f t="shared" si="4"/>
        <v>37750.163850000004</v>
      </c>
    </row>
    <row r="18" spans="1:17" ht="22.5" x14ac:dyDescent="0.2">
      <c r="A18" s="61">
        <v>8</v>
      </c>
      <c r="B18" s="62" t="s">
        <v>50</v>
      </c>
      <c r="C18" s="63">
        <v>88496</v>
      </c>
      <c r="D18" s="108" t="s">
        <v>60</v>
      </c>
      <c r="E18" s="37" t="s">
        <v>49</v>
      </c>
      <c r="F18" s="104">
        <v>650</v>
      </c>
      <c r="G18" s="113">
        <v>34.39</v>
      </c>
      <c r="H18" s="115">
        <v>0.28970000000000001</v>
      </c>
      <c r="I18" s="34">
        <f t="shared" si="5"/>
        <v>44.352783000000002</v>
      </c>
      <c r="J18" s="35">
        <f t="shared" si="1"/>
        <v>28829.308950000002</v>
      </c>
      <c r="K18" s="38">
        <f t="shared" si="0"/>
        <v>0</v>
      </c>
      <c r="L18" s="38">
        <f t="shared" si="2"/>
        <v>0.28970000000000001</v>
      </c>
      <c r="M18" s="102">
        <f t="shared" si="3"/>
        <v>44.352783000000002</v>
      </c>
      <c r="N18" s="120">
        <f t="shared" si="4"/>
        <v>28829.308950000002</v>
      </c>
    </row>
    <row r="19" spans="1:17" ht="22.5" x14ac:dyDescent="0.2">
      <c r="A19" s="61">
        <v>9</v>
      </c>
      <c r="B19" s="64" t="s">
        <v>50</v>
      </c>
      <c r="C19" s="65">
        <v>88488</v>
      </c>
      <c r="D19" s="57" t="s">
        <v>61</v>
      </c>
      <c r="E19" s="56" t="s">
        <v>49</v>
      </c>
      <c r="F19" s="104">
        <v>650</v>
      </c>
      <c r="G19" s="113">
        <v>18.61</v>
      </c>
      <c r="H19" s="115">
        <v>0.28970000000000001</v>
      </c>
      <c r="I19" s="34">
        <f t="shared" si="5"/>
        <v>24.001317</v>
      </c>
      <c r="J19" s="35">
        <f t="shared" si="1"/>
        <v>15600.85605</v>
      </c>
      <c r="K19" s="38">
        <f t="shared" si="0"/>
        <v>0</v>
      </c>
      <c r="L19" s="38">
        <f t="shared" si="2"/>
        <v>0.28970000000000001</v>
      </c>
      <c r="M19" s="102">
        <f t="shared" si="3"/>
        <v>24.001317</v>
      </c>
      <c r="N19" s="120">
        <f t="shared" si="4"/>
        <v>15600.85605</v>
      </c>
    </row>
    <row r="20" spans="1:17" ht="33.75" x14ac:dyDescent="0.2">
      <c r="A20" s="61">
        <v>10</v>
      </c>
      <c r="B20" s="64" t="s">
        <v>62</v>
      </c>
      <c r="C20" s="65" t="s">
        <v>44</v>
      </c>
      <c r="D20" s="36" t="s">
        <v>63</v>
      </c>
      <c r="E20" s="37" t="s">
        <v>49</v>
      </c>
      <c r="F20" s="104">
        <v>420</v>
      </c>
      <c r="G20" s="113">
        <v>301.5</v>
      </c>
      <c r="H20" s="115">
        <v>0.28970000000000001</v>
      </c>
      <c r="I20" s="34">
        <f t="shared" si="5"/>
        <v>388.84455000000003</v>
      </c>
      <c r="J20" s="35">
        <f t="shared" si="1"/>
        <v>163314.71100000001</v>
      </c>
      <c r="K20" s="38">
        <f t="shared" si="0"/>
        <v>0</v>
      </c>
      <c r="L20" s="38">
        <f t="shared" si="2"/>
        <v>0.28970000000000001</v>
      </c>
      <c r="M20" s="102">
        <f t="shared" si="3"/>
        <v>388.84455000000003</v>
      </c>
      <c r="N20" s="120">
        <f t="shared" si="4"/>
        <v>163314.71100000001</v>
      </c>
    </row>
    <row r="21" spans="1:17" ht="22.5" x14ac:dyDescent="0.2">
      <c r="A21" s="61">
        <v>11</v>
      </c>
      <c r="B21" s="64" t="s">
        <v>62</v>
      </c>
      <c r="C21" s="65" t="s">
        <v>44</v>
      </c>
      <c r="D21" s="36" t="s">
        <v>64</v>
      </c>
      <c r="E21" s="37" t="s">
        <v>46</v>
      </c>
      <c r="F21" s="104">
        <v>97</v>
      </c>
      <c r="G21" s="113">
        <v>225.45</v>
      </c>
      <c r="H21" s="115">
        <v>0.28970000000000001</v>
      </c>
      <c r="I21" s="34">
        <f t="shared" si="5"/>
        <v>290.76286499999998</v>
      </c>
      <c r="J21" s="35">
        <f t="shared" si="1"/>
        <v>28203.997904999997</v>
      </c>
      <c r="K21" s="38">
        <f t="shared" si="0"/>
        <v>0</v>
      </c>
      <c r="L21" s="38">
        <f t="shared" si="2"/>
        <v>0.28970000000000001</v>
      </c>
      <c r="M21" s="102">
        <f t="shared" si="3"/>
        <v>290.76286499999998</v>
      </c>
      <c r="N21" s="120">
        <f t="shared" si="4"/>
        <v>28203.997904999997</v>
      </c>
    </row>
    <row r="22" spans="1:17" ht="22.5" x14ac:dyDescent="0.2">
      <c r="A22" s="61">
        <v>12</v>
      </c>
      <c r="B22" s="64" t="s">
        <v>62</v>
      </c>
      <c r="C22" s="65" t="s">
        <v>44</v>
      </c>
      <c r="D22" s="36" t="s">
        <v>65</v>
      </c>
      <c r="E22" s="37" t="s">
        <v>46</v>
      </c>
      <c r="F22" s="104">
        <v>388</v>
      </c>
      <c r="G22" s="113">
        <v>13.1</v>
      </c>
      <c r="H22" s="115">
        <v>0.28970000000000001</v>
      </c>
      <c r="I22" s="34">
        <f t="shared" si="5"/>
        <v>16.89507</v>
      </c>
      <c r="J22" s="35">
        <f t="shared" si="1"/>
        <v>6555.2871599999999</v>
      </c>
      <c r="K22" s="38">
        <f t="shared" si="0"/>
        <v>0</v>
      </c>
      <c r="L22" s="38">
        <f t="shared" si="2"/>
        <v>0.28970000000000001</v>
      </c>
      <c r="M22" s="102">
        <f t="shared" si="3"/>
        <v>16.89507</v>
      </c>
      <c r="N22" s="120">
        <f t="shared" si="4"/>
        <v>6555.2871599999999</v>
      </c>
    </row>
    <row r="23" spans="1:17" ht="22.5" x14ac:dyDescent="0.2">
      <c r="A23" s="61">
        <v>13</v>
      </c>
      <c r="B23" s="64" t="s">
        <v>50</v>
      </c>
      <c r="C23" s="65" t="s">
        <v>66</v>
      </c>
      <c r="D23" s="36" t="s">
        <v>67</v>
      </c>
      <c r="E23" s="37" t="s">
        <v>68</v>
      </c>
      <c r="F23" s="104">
        <v>50</v>
      </c>
      <c r="G23" s="113">
        <v>35.299999999999997</v>
      </c>
      <c r="H23" s="115">
        <v>0.28970000000000001</v>
      </c>
      <c r="I23" s="34">
        <f t="shared" si="5"/>
        <v>45.526409999999998</v>
      </c>
      <c r="J23" s="35">
        <f t="shared" si="1"/>
        <v>2276.3204999999998</v>
      </c>
      <c r="K23" s="38">
        <f t="shared" si="0"/>
        <v>0</v>
      </c>
      <c r="L23" s="38">
        <f t="shared" si="2"/>
        <v>0.28970000000000001</v>
      </c>
      <c r="M23" s="102">
        <f t="shared" si="3"/>
        <v>45.526409999999998</v>
      </c>
      <c r="N23" s="120">
        <f t="shared" si="4"/>
        <v>2276.3204999999998</v>
      </c>
    </row>
    <row r="24" spans="1:17" ht="12.75" customHeight="1" x14ac:dyDescent="0.2">
      <c r="A24" s="217" t="s">
        <v>74</v>
      </c>
      <c r="B24" s="218"/>
      <c r="C24" s="218"/>
      <c r="D24" s="218"/>
      <c r="E24" s="218"/>
      <c r="F24" s="218"/>
      <c r="G24" s="218"/>
      <c r="H24" s="218"/>
      <c r="I24" s="219"/>
      <c r="J24" s="117">
        <f>SUM(J11:J23)</f>
        <v>317372.85819</v>
      </c>
      <c r="K24" s="38"/>
      <c r="L24" s="38"/>
      <c r="M24" s="121"/>
      <c r="N24" s="122"/>
    </row>
    <row r="25" spans="1:17" ht="12.75" customHeight="1" x14ac:dyDescent="0.2">
      <c r="A25" s="217" t="s">
        <v>75</v>
      </c>
      <c r="B25" s="218"/>
      <c r="C25" s="218"/>
      <c r="D25" s="218"/>
      <c r="E25" s="218"/>
      <c r="F25" s="218"/>
      <c r="G25" s="218"/>
      <c r="H25" s="218"/>
      <c r="I25" s="116"/>
      <c r="J25" s="123"/>
      <c r="K25" s="118">
        <v>0</v>
      </c>
      <c r="L25" s="118">
        <v>0.28970000000000001</v>
      </c>
      <c r="M25" s="163"/>
      <c r="N25" s="164">
        <f>SUM(N11:N23)</f>
        <v>317372.85819</v>
      </c>
      <c r="P25" s="18"/>
    </row>
    <row r="26" spans="1:17" ht="35.25" customHeight="1" x14ac:dyDescent="0.2">
      <c r="A26" s="210" t="s">
        <v>4</v>
      </c>
      <c r="B26" s="210"/>
      <c r="C26" s="210"/>
      <c r="D26" s="210"/>
      <c r="E26" s="210"/>
      <c r="F26" s="210"/>
      <c r="G26" s="187" t="s">
        <v>79</v>
      </c>
      <c r="H26" s="209"/>
      <c r="I26" s="209"/>
      <c r="J26" s="209"/>
      <c r="K26" s="209"/>
      <c r="L26" s="209"/>
      <c r="M26" s="209"/>
      <c r="N26" s="209"/>
      <c r="P26" s="18"/>
    </row>
    <row r="27" spans="1:17" ht="40.5" customHeight="1" x14ac:dyDescent="0.2">
      <c r="A27" s="187" t="s">
        <v>80</v>
      </c>
      <c r="B27" s="209"/>
      <c r="C27" s="209"/>
      <c r="D27" s="209"/>
      <c r="E27" s="187" t="s">
        <v>81</v>
      </c>
      <c r="F27" s="209"/>
      <c r="G27" s="209"/>
      <c r="H27" s="209"/>
      <c r="I27" s="209"/>
      <c r="J27" s="209"/>
      <c r="K27" s="209"/>
      <c r="L27" s="209"/>
      <c r="M27" s="209"/>
      <c r="N27" s="209"/>
    </row>
    <row r="28" spans="1:17" x14ac:dyDescent="0.2">
      <c r="A28" s="212" t="s">
        <v>5</v>
      </c>
      <c r="B28" s="211" t="s">
        <v>106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</row>
    <row r="29" spans="1:17" x14ac:dyDescent="0.2">
      <c r="A29" s="213"/>
      <c r="B29" s="216" t="s">
        <v>76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</row>
    <row r="30" spans="1:17" ht="12.75" customHeight="1" x14ac:dyDescent="0.2">
      <c r="A30" s="213"/>
      <c r="B30" s="208" t="s">
        <v>105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128"/>
      <c r="P30" s="128"/>
      <c r="Q30" s="128"/>
    </row>
    <row r="31" spans="1:17" ht="12.75" customHeight="1" x14ac:dyDescent="0.2">
      <c r="A31" s="213"/>
      <c r="B31" s="215" t="s">
        <v>100</v>
      </c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</row>
    <row r="32" spans="1:17" ht="27.75" customHeight="1" x14ac:dyDescent="0.2">
      <c r="A32" s="213"/>
      <c r="B32" s="214" t="s">
        <v>101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127"/>
      <c r="P32" s="127"/>
      <c r="Q32" s="127"/>
    </row>
    <row r="33" spans="1:17" ht="12.75" customHeight="1" x14ac:dyDescent="0.2">
      <c r="A33" s="213"/>
      <c r="B33" s="208" t="s">
        <v>20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128"/>
    </row>
    <row r="34" spans="1:17" ht="12.75" customHeight="1" x14ac:dyDescent="0.2">
      <c r="A34" s="213"/>
      <c r="B34" s="208" t="s">
        <v>32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</row>
    <row r="35" spans="1:17" ht="27" customHeight="1" x14ac:dyDescent="0.2">
      <c r="A35" s="213"/>
      <c r="B35" s="181" t="s">
        <v>77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26"/>
      <c r="P35" s="126"/>
      <c r="Q35" s="126"/>
    </row>
    <row r="189" spans="15:15" ht="15" customHeight="1" x14ac:dyDescent="0.2">
      <c r="O189" s="18"/>
    </row>
    <row r="190" spans="15:15" ht="33.75" customHeight="1" x14ac:dyDescent="0.2"/>
    <row r="191" spans="15:15" ht="31.5" customHeight="1" x14ac:dyDescent="0.2"/>
    <row r="192" spans="15:15" ht="24.75" customHeight="1" x14ac:dyDescent="0.2"/>
    <row r="197" ht="26.25" customHeight="1" x14ac:dyDescent="0.2"/>
  </sheetData>
  <sheetProtection algorithmName="SHA-512" hashValue="fNM0ouBAKQ71t+BKrAczT1HFkdtWguKM6Y3TQZJsFn2dabdxexCcukoFrwmuxPAm+FGT3Wj18w+BqBaJ9t/qHw==" saltValue="fH+5xnCsYZ4FFxU3Jvl1uA==" spinCount="100000" sheet="1" selectLockedCells="1"/>
  <mergeCells count="36">
    <mergeCell ref="A24:I24"/>
    <mergeCell ref="A7:M7"/>
    <mergeCell ref="A25:H25"/>
    <mergeCell ref="E8:J8"/>
    <mergeCell ref="J9:J10"/>
    <mergeCell ref="K9:L9"/>
    <mergeCell ref="M9:M10"/>
    <mergeCell ref="B34:N34"/>
    <mergeCell ref="G26:N27"/>
    <mergeCell ref="B33:N33"/>
    <mergeCell ref="A26:F26"/>
    <mergeCell ref="A27:D27"/>
    <mergeCell ref="E27:F27"/>
    <mergeCell ref="B28:N28"/>
    <mergeCell ref="A28:A35"/>
    <mergeCell ref="B35:N35"/>
    <mergeCell ref="B32:N32"/>
    <mergeCell ref="B31:N31"/>
    <mergeCell ref="B29:N29"/>
    <mergeCell ref="B30:N30"/>
    <mergeCell ref="A1:N1"/>
    <mergeCell ref="A2:N2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A6:N6"/>
    <mergeCell ref="A5:N5"/>
    <mergeCell ref="K8:N8"/>
    <mergeCell ref="N9:N10"/>
    <mergeCell ref="A3:J3"/>
  </mergeCells>
  <phoneticPr fontId="36" type="noConversion"/>
  <printOptions horizontalCentered="1"/>
  <pageMargins left="0" right="0" top="0.47244094488188981" bottom="0.35433070866141736" header="0.23622047244094491" footer="0.19685039370078741"/>
  <pageSetup paperSize="9" scale="75" fitToHeight="16" orientation="landscape" r:id="rId1"/>
  <headerFooter>
    <oddHeader>&amp;R&amp;"Verdana,Normal"&amp;8Fls.:______
Processo n.º 23069.176340/2022-35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0"/>
  <sheetViews>
    <sheetView workbookViewId="0">
      <selection sqref="A1:I1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3.85546875" customWidth="1"/>
    <col min="5" max="5" width="11.28515625" customWidth="1"/>
    <col min="6" max="8" width="12.7109375" bestFit="1" customWidth="1"/>
    <col min="9" max="9" width="15.28515625" customWidth="1"/>
    <col min="10" max="10" width="12.28515625" customWidth="1"/>
  </cols>
  <sheetData>
    <row r="1" spans="1:13" ht="15.75" x14ac:dyDescent="0.25">
      <c r="A1" s="250" t="s">
        <v>18</v>
      </c>
      <c r="B1" s="250"/>
      <c r="C1" s="250"/>
      <c r="D1" s="250"/>
      <c r="E1" s="250"/>
      <c r="F1" s="250"/>
      <c r="G1" s="250"/>
      <c r="H1" s="250"/>
      <c r="I1" s="250"/>
      <c r="J1" s="44"/>
      <c r="K1" s="44"/>
      <c r="L1" s="44"/>
    </row>
    <row r="2" spans="1:13" ht="15.75" x14ac:dyDescent="0.25">
      <c r="A2" s="250" t="s">
        <v>19</v>
      </c>
      <c r="B2" s="250"/>
      <c r="C2" s="250"/>
      <c r="D2" s="250"/>
      <c r="E2" s="250"/>
      <c r="F2" s="250"/>
      <c r="G2" s="250"/>
      <c r="H2" s="250"/>
      <c r="I2" s="250"/>
      <c r="J2" s="44"/>
      <c r="K2" s="44"/>
      <c r="L2" s="44"/>
    </row>
    <row r="3" spans="1:13" ht="15.75" x14ac:dyDescent="0.25">
      <c r="A3" s="207" t="s">
        <v>99</v>
      </c>
      <c r="B3" s="207"/>
      <c r="C3" s="207"/>
      <c r="D3" s="207"/>
      <c r="E3" s="207"/>
      <c r="F3" s="207"/>
      <c r="G3" s="207"/>
      <c r="H3" s="129" t="str">
        <f>Orçamento!$K$3</f>
        <v>N.º 131/2022</v>
      </c>
      <c r="J3" s="45"/>
      <c r="K3" s="45"/>
      <c r="L3" s="45"/>
    </row>
    <row r="4" spans="1:13" x14ac:dyDescent="0.25">
      <c r="A4" s="251" t="s">
        <v>30</v>
      </c>
      <c r="B4" s="251"/>
      <c r="C4" s="251"/>
      <c r="D4" s="251"/>
      <c r="E4" s="251"/>
      <c r="F4" s="251"/>
      <c r="G4" s="251"/>
      <c r="H4" s="251"/>
      <c r="I4" s="251"/>
      <c r="J4" s="5"/>
      <c r="K4" s="30"/>
      <c r="L4" s="31"/>
    </row>
    <row r="5" spans="1:13" ht="15" customHeight="1" x14ac:dyDescent="0.25">
      <c r="A5" s="189" t="str">
        <f>Orçamento!$A$6</f>
        <v>OBRA: Recuperação do forro dos corredores dos sete pavimentos do Bloco E do Instituto Biomédico da UFF.</v>
      </c>
      <c r="B5" s="189"/>
      <c r="C5" s="189"/>
      <c r="D5" s="189"/>
      <c r="E5" s="189"/>
      <c r="F5" s="189"/>
      <c r="G5" s="189"/>
      <c r="H5" s="189"/>
      <c r="I5" s="189"/>
      <c r="J5" s="46"/>
      <c r="K5" s="46"/>
      <c r="L5" s="46"/>
    </row>
    <row r="6" spans="1:13" ht="15" customHeight="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40"/>
      <c r="K6" s="40"/>
      <c r="L6" s="40"/>
      <c r="M6" s="40"/>
    </row>
    <row r="7" spans="1:13" ht="29.25" customHeight="1" thickBot="1" x14ac:dyDescent="0.3">
      <c r="A7" s="190" t="str">
        <f>Orçamento!$A$7</f>
        <v>Local: Rua Professor Hernani Pires de Mello, n.º 101 - São Domingos, Niterói - RJ, CEP 24210-130</v>
      </c>
      <c r="B7" s="190"/>
      <c r="C7" s="190"/>
      <c r="D7" s="190"/>
      <c r="E7" s="190"/>
      <c r="F7" s="190"/>
      <c r="G7" s="190"/>
      <c r="H7" s="190"/>
      <c r="I7" s="190"/>
      <c r="J7" s="47"/>
      <c r="K7" s="47"/>
    </row>
    <row r="8" spans="1:13" ht="15.75" thickTop="1" x14ac:dyDescent="0.25">
      <c r="A8" s="243" t="s">
        <v>0</v>
      </c>
      <c r="B8" s="234" t="s">
        <v>13</v>
      </c>
      <c r="C8" s="234" t="s">
        <v>14</v>
      </c>
      <c r="D8" s="234" t="s">
        <v>15</v>
      </c>
      <c r="E8" s="238" t="s">
        <v>17</v>
      </c>
      <c r="F8" s="238"/>
      <c r="G8" s="238"/>
      <c r="H8" s="238"/>
      <c r="I8" s="236" t="s">
        <v>21</v>
      </c>
      <c r="J8" s="39"/>
    </row>
    <row r="9" spans="1:13" x14ac:dyDescent="0.25">
      <c r="A9" s="244"/>
      <c r="B9" s="235"/>
      <c r="C9" s="235"/>
      <c r="D9" s="235"/>
      <c r="E9" s="16" t="s">
        <v>7</v>
      </c>
      <c r="F9" s="16" t="s">
        <v>8</v>
      </c>
      <c r="G9" s="16" t="s">
        <v>9</v>
      </c>
      <c r="H9" s="16" t="s">
        <v>16</v>
      </c>
      <c r="I9" s="237"/>
      <c r="J9" s="39"/>
    </row>
    <row r="10" spans="1:13" ht="9.9499999999999993" customHeight="1" x14ac:dyDescent="0.25">
      <c r="A10" s="252" t="s">
        <v>26</v>
      </c>
      <c r="B10" s="247" t="str">
        <f>Resumo!$B$10</f>
        <v>PLACA DE OBRA E ART</v>
      </c>
      <c r="C10" s="249">
        <f>Resumo!$F$10</f>
        <v>2102.8558499999999</v>
      </c>
      <c r="D10" s="241">
        <f>C10/C$23</f>
        <v>6.6258213194182276E-3</v>
      </c>
      <c r="E10" s="162">
        <v>1</v>
      </c>
      <c r="F10" s="100"/>
      <c r="G10" s="66"/>
      <c r="H10" s="66"/>
      <c r="I10" s="70">
        <f t="shared" ref="I10:I21" si="0">SUM(E10:H10)</f>
        <v>1</v>
      </c>
      <c r="J10" s="39"/>
    </row>
    <row r="11" spans="1:13" ht="15" customHeight="1" x14ac:dyDescent="0.25">
      <c r="A11" s="231"/>
      <c r="B11" s="248"/>
      <c r="C11" s="240"/>
      <c r="D11" s="242"/>
      <c r="E11" s="13">
        <f>E10*C10</f>
        <v>2102.8558499999999</v>
      </c>
      <c r="F11" s="13"/>
      <c r="G11" s="43"/>
      <c r="H11" s="43"/>
      <c r="I11" s="98">
        <f t="shared" si="0"/>
        <v>2102.8558499999999</v>
      </c>
      <c r="J11" s="73"/>
    </row>
    <row r="12" spans="1:13" ht="9.9499999999999993" customHeight="1" x14ac:dyDescent="0.25">
      <c r="A12" s="230" t="s">
        <v>27</v>
      </c>
      <c r="B12" s="245" t="str">
        <f>Resumo!$B$12</f>
        <v>ENCARREGADO GERAL</v>
      </c>
      <c r="C12" s="239">
        <f>Resumo!$F$12</f>
        <v>28330.053183000004</v>
      </c>
      <c r="D12" s="241">
        <f>C12/C$23</f>
        <v>8.9264259535513882E-2</v>
      </c>
      <c r="E12" s="161">
        <f>E26</f>
        <v>0.30509266817751912</v>
      </c>
      <c r="F12" s="161">
        <f t="shared" ref="F12:H12" si="1">F26</f>
        <v>0.29781742792392041</v>
      </c>
      <c r="G12" s="161">
        <f t="shared" si="1"/>
        <v>0.29781742792392041</v>
      </c>
      <c r="H12" s="161">
        <f t="shared" si="1"/>
        <v>9.9272475974640159E-2</v>
      </c>
      <c r="I12" s="74">
        <f t="shared" si="0"/>
        <v>1</v>
      </c>
      <c r="J12" s="73"/>
    </row>
    <row r="13" spans="1:13" x14ac:dyDescent="0.25">
      <c r="A13" s="231"/>
      <c r="B13" s="246"/>
      <c r="C13" s="240"/>
      <c r="D13" s="242"/>
      <c r="E13" s="67">
        <f t="shared" ref="E13:F13" si="2">$C12*E12</f>
        <v>8643.2915152124897</v>
      </c>
      <c r="F13" s="67">
        <f t="shared" si="2"/>
        <v>8437.1835719089358</v>
      </c>
      <c r="G13" s="67">
        <f t="shared" ref="G13:H13" si="3">$C12*G12</f>
        <v>8437.1835719089358</v>
      </c>
      <c r="H13" s="67">
        <f t="shared" si="3"/>
        <v>2812.3945239696459</v>
      </c>
      <c r="I13" s="75">
        <f t="shared" si="0"/>
        <v>28330.053183000011</v>
      </c>
      <c r="J13" s="73"/>
    </row>
    <row r="14" spans="1:13" ht="9.9499999999999993" customHeight="1" x14ac:dyDescent="0.25">
      <c r="A14" s="230" t="s">
        <v>28</v>
      </c>
      <c r="B14" s="232" t="str">
        <f>Resumo!$B$14</f>
        <v>REMOÇÃO DE FORROS E LUMINÁRIAS</v>
      </c>
      <c r="C14" s="239">
        <f>Resumo!$F$14</f>
        <v>2069.4784139999997</v>
      </c>
      <c r="D14" s="241">
        <f>C14/C$23</f>
        <v>6.5206534226095528E-3</v>
      </c>
      <c r="E14" s="161">
        <v>0.3</v>
      </c>
      <c r="F14" s="161">
        <v>0.3</v>
      </c>
      <c r="G14" s="161">
        <v>0.3</v>
      </c>
      <c r="H14" s="161">
        <v>0.1</v>
      </c>
      <c r="I14" s="76">
        <f t="shared" si="0"/>
        <v>0.99999999999999989</v>
      </c>
      <c r="J14" s="73"/>
    </row>
    <row r="15" spans="1:13" x14ac:dyDescent="0.25">
      <c r="A15" s="231"/>
      <c r="B15" s="233"/>
      <c r="C15" s="240"/>
      <c r="D15" s="242"/>
      <c r="E15" s="67">
        <f t="shared" ref="E15:G15" si="4">$C14*E14</f>
        <v>620.84352419999993</v>
      </c>
      <c r="F15" s="67">
        <f t="shared" si="4"/>
        <v>620.84352419999993</v>
      </c>
      <c r="G15" s="67">
        <f t="shared" si="4"/>
        <v>620.84352419999993</v>
      </c>
      <c r="H15" s="67">
        <f t="shared" ref="H15" si="5">$C14*H14</f>
        <v>206.94784139999999</v>
      </c>
      <c r="I15" s="75">
        <f t="shared" si="0"/>
        <v>2069.4784139999997</v>
      </c>
      <c r="J15" s="73"/>
    </row>
    <row r="16" spans="1:13" ht="9.9499999999999993" customHeight="1" x14ac:dyDescent="0.25">
      <c r="A16" s="230" t="s">
        <v>29</v>
      </c>
      <c r="B16" s="232" t="str">
        <f>Resumo!$B$16</f>
        <v>INSTALAÇÃO E PINTURA DOS FORROS</v>
      </c>
      <c r="C16" s="228">
        <f>Resumo!$F$16</f>
        <v>245495.03985</v>
      </c>
      <c r="D16" s="241">
        <f>C16/C$23</f>
        <v>0.77352247841884048</v>
      </c>
      <c r="E16" s="68">
        <v>0.3</v>
      </c>
      <c r="F16" s="68">
        <v>0.3</v>
      </c>
      <c r="G16" s="68">
        <v>0.3</v>
      </c>
      <c r="H16" s="68">
        <v>0.1</v>
      </c>
      <c r="I16" s="74">
        <f t="shared" si="0"/>
        <v>0.99999999999999989</v>
      </c>
      <c r="J16" s="73"/>
    </row>
    <row r="17" spans="1:10" x14ac:dyDescent="0.25">
      <c r="A17" s="231"/>
      <c r="B17" s="233"/>
      <c r="C17" s="229"/>
      <c r="D17" s="242"/>
      <c r="E17" s="67">
        <f t="shared" ref="E17:G17" si="6">E16*$C16</f>
        <v>73648.511954999994</v>
      </c>
      <c r="F17" s="67">
        <f t="shared" si="6"/>
        <v>73648.511954999994</v>
      </c>
      <c r="G17" s="67">
        <f t="shared" si="6"/>
        <v>73648.511954999994</v>
      </c>
      <c r="H17" s="67">
        <f t="shared" ref="H17" si="7">H16*$C16</f>
        <v>24549.503985000003</v>
      </c>
      <c r="I17" s="75">
        <f t="shared" si="0"/>
        <v>245495.03985</v>
      </c>
      <c r="J17" s="73"/>
    </row>
    <row r="18" spans="1:10" ht="9.9499999999999993" customHeight="1" x14ac:dyDescent="0.25">
      <c r="A18" s="230" t="s">
        <v>31</v>
      </c>
      <c r="B18" s="232" t="str">
        <f>Resumo!$B$18</f>
        <v>INSTALAÇÃO DAS LUMINÁRIAS</v>
      </c>
      <c r="C18" s="228">
        <f>Resumo!F18</f>
        <v>37035.605564999998</v>
      </c>
      <c r="D18" s="241">
        <f>C18/C$23</f>
        <v>0.11669430642625425</v>
      </c>
      <c r="E18" s="68">
        <v>0.3</v>
      </c>
      <c r="F18" s="68">
        <v>0.3</v>
      </c>
      <c r="G18" s="68">
        <v>0.3</v>
      </c>
      <c r="H18" s="68">
        <v>0.1</v>
      </c>
      <c r="I18" s="74">
        <f t="shared" si="0"/>
        <v>0.99999999999999989</v>
      </c>
      <c r="J18" s="73"/>
    </row>
    <row r="19" spans="1:10" x14ac:dyDescent="0.25">
      <c r="A19" s="231"/>
      <c r="B19" s="233"/>
      <c r="C19" s="229"/>
      <c r="D19" s="242"/>
      <c r="E19" s="67">
        <f t="shared" ref="E19:F19" si="8">E18*$C18</f>
        <v>11110.6816695</v>
      </c>
      <c r="F19" s="67">
        <f t="shared" si="8"/>
        <v>11110.6816695</v>
      </c>
      <c r="G19" s="67">
        <f t="shared" ref="G19:H19" si="9">G18*$C18</f>
        <v>11110.6816695</v>
      </c>
      <c r="H19" s="67">
        <f t="shared" si="9"/>
        <v>3703.5605565000001</v>
      </c>
      <c r="I19" s="75">
        <f t="shared" si="0"/>
        <v>37035.605564999998</v>
      </c>
      <c r="J19" s="73"/>
    </row>
    <row r="20" spans="1:10" ht="9.9499999999999993" customHeight="1" x14ac:dyDescent="0.25">
      <c r="A20" s="230" t="s">
        <v>97</v>
      </c>
      <c r="B20" s="232" t="str">
        <f>Resumo!$B$20</f>
        <v>RETIRADA DE ENTULHO DE OBRA</v>
      </c>
      <c r="C20" s="228">
        <f>Resumo!F20</f>
        <v>2339.8253279999999</v>
      </c>
      <c r="D20" s="241">
        <f>C20/C$23</f>
        <v>7.3724808773635853E-3</v>
      </c>
      <c r="E20" s="68">
        <v>0.3</v>
      </c>
      <c r="F20" s="68">
        <v>0.3</v>
      </c>
      <c r="G20" s="68">
        <v>0.3</v>
      </c>
      <c r="H20" s="68">
        <v>0.1</v>
      </c>
      <c r="I20" s="74">
        <f t="shared" si="0"/>
        <v>0.99999999999999989</v>
      </c>
      <c r="J20" s="73"/>
    </row>
    <row r="21" spans="1:10" x14ac:dyDescent="0.25">
      <c r="A21" s="231"/>
      <c r="B21" s="233"/>
      <c r="C21" s="229"/>
      <c r="D21" s="242"/>
      <c r="E21" s="67">
        <f t="shared" ref="E21:G21" si="10">E20*$C20</f>
        <v>701.94759839999995</v>
      </c>
      <c r="F21" s="67">
        <f t="shared" si="10"/>
        <v>701.94759839999995</v>
      </c>
      <c r="G21" s="67">
        <f t="shared" si="10"/>
        <v>701.94759839999995</v>
      </c>
      <c r="H21" s="67">
        <f t="shared" ref="H21" si="11">H20*$C20</f>
        <v>233.9825328</v>
      </c>
      <c r="I21" s="75">
        <f t="shared" si="0"/>
        <v>2339.8253279999999</v>
      </c>
      <c r="J21" s="73"/>
    </row>
    <row r="22" spans="1:10" ht="6.95" customHeight="1" thickBot="1" x14ac:dyDescent="0.3">
      <c r="A22" s="77"/>
      <c r="B22" s="41"/>
      <c r="C22" s="14"/>
      <c r="D22" s="15"/>
      <c r="E22" s="69"/>
      <c r="F22" s="69"/>
      <c r="G22" s="69"/>
      <c r="H22" s="69"/>
      <c r="I22" s="71"/>
      <c r="J22" s="39"/>
    </row>
    <row r="23" spans="1:10" ht="15.75" thickTop="1" x14ac:dyDescent="0.25">
      <c r="A23" s="273" t="s">
        <v>22</v>
      </c>
      <c r="B23" s="274"/>
      <c r="C23" s="42">
        <f>SUM(C10:C21)</f>
        <v>317372.85819</v>
      </c>
      <c r="D23" s="79">
        <f>SUM(D10:D21)</f>
        <v>1</v>
      </c>
      <c r="E23" s="53"/>
      <c r="F23" s="54"/>
      <c r="G23" s="54"/>
      <c r="H23" s="54"/>
      <c r="I23" s="254">
        <f>I21+I19+I17+I15+I13+I11</f>
        <v>317372.85819</v>
      </c>
      <c r="J23" s="10"/>
    </row>
    <row r="24" spans="1:10" ht="15.75" thickBot="1" x14ac:dyDescent="0.3">
      <c r="A24" s="268" t="s">
        <v>23</v>
      </c>
      <c r="B24" s="269"/>
      <c r="C24" s="48">
        <f>C23-C12</f>
        <v>289042.80500699999</v>
      </c>
      <c r="D24" s="78">
        <f>D23-D12</f>
        <v>0.91073574046448613</v>
      </c>
      <c r="E24" s="55"/>
      <c r="F24" s="55"/>
      <c r="G24" s="55"/>
      <c r="H24" s="55"/>
      <c r="I24" s="255"/>
      <c r="J24" s="10"/>
    </row>
    <row r="25" spans="1:10" ht="15.75" thickTop="1" x14ac:dyDescent="0.25">
      <c r="A25" s="262" t="s">
        <v>102</v>
      </c>
      <c r="B25" s="263"/>
      <c r="C25" s="263"/>
      <c r="D25" s="264"/>
      <c r="E25" s="50">
        <f>E11+E15+E17+E19+E21</f>
        <v>88184.840597100003</v>
      </c>
      <c r="F25" s="50">
        <f>F11+F15+F17+F19+F21</f>
        <v>86081.984747099996</v>
      </c>
      <c r="G25" s="50">
        <f t="shared" ref="G25:H25" si="12">G11+G15+G17+G19+G21</f>
        <v>86081.984747099996</v>
      </c>
      <c r="H25" s="50">
        <f t="shared" si="12"/>
        <v>28693.994915700005</v>
      </c>
      <c r="I25" s="39"/>
      <c r="J25" s="10"/>
    </row>
    <row r="26" spans="1:10" x14ac:dyDescent="0.25">
      <c r="A26" s="262" t="s">
        <v>103</v>
      </c>
      <c r="B26" s="263"/>
      <c r="C26" s="263"/>
      <c r="D26" s="264"/>
      <c r="E26" s="49">
        <f>E25/$C$24</f>
        <v>0.30509266817751912</v>
      </c>
      <c r="F26" s="49">
        <f t="shared" ref="F26:H26" si="13">F25/$C$24</f>
        <v>0.29781742792392041</v>
      </c>
      <c r="G26" s="49">
        <f>G25/$C$24</f>
        <v>0.29781742792392041</v>
      </c>
      <c r="H26" s="49">
        <f t="shared" si="13"/>
        <v>9.9272475974640159E-2</v>
      </c>
      <c r="I26" s="39"/>
      <c r="J26" s="10"/>
    </row>
    <row r="27" spans="1:10" x14ac:dyDescent="0.25">
      <c r="A27" s="262" t="s">
        <v>104</v>
      </c>
      <c r="B27" s="263"/>
      <c r="C27" s="263"/>
      <c r="D27" s="264"/>
      <c r="E27" s="51">
        <f>E25+E13</f>
        <v>96828.132112312494</v>
      </c>
      <c r="F27" s="51">
        <f>F25+F13</f>
        <v>94519.168319008924</v>
      </c>
      <c r="G27" s="51">
        <f>G25+G13</f>
        <v>94519.168319008924</v>
      </c>
      <c r="H27" s="51">
        <f>H25+H13</f>
        <v>31506.389439669649</v>
      </c>
      <c r="I27" s="39"/>
      <c r="J27" s="10"/>
    </row>
    <row r="28" spans="1:10" x14ac:dyDescent="0.25">
      <c r="A28" s="262" t="s">
        <v>24</v>
      </c>
      <c r="B28" s="263"/>
      <c r="C28" s="263"/>
      <c r="D28" s="264"/>
      <c r="E28" s="52">
        <f>E27</f>
        <v>96828.132112312494</v>
      </c>
      <c r="F28" s="52">
        <f>E28+F27</f>
        <v>191347.30043132143</v>
      </c>
      <c r="G28" s="52">
        <f>F28+G27</f>
        <v>285866.46875033039</v>
      </c>
      <c r="H28" s="52">
        <f t="shared" ref="H28" si="14">G28+H27</f>
        <v>317372.85819000006</v>
      </c>
      <c r="I28" s="39"/>
      <c r="J28" s="10"/>
    </row>
    <row r="29" spans="1:10" ht="15.75" thickBot="1" x14ac:dyDescent="0.3">
      <c r="A29" s="265" t="s">
        <v>25</v>
      </c>
      <c r="B29" s="266"/>
      <c r="C29" s="266"/>
      <c r="D29" s="267"/>
      <c r="E29" s="72">
        <f>E26</f>
        <v>0.30509266817751912</v>
      </c>
      <c r="F29" s="12">
        <f>F26+E29</f>
        <v>0.60291009610143953</v>
      </c>
      <c r="G29" s="12">
        <f>F29+G26</f>
        <v>0.90072752402535994</v>
      </c>
      <c r="H29" s="12">
        <f t="shared" ref="H29" si="15">G29+H26</f>
        <v>1</v>
      </c>
      <c r="I29" s="39"/>
      <c r="J29" s="10"/>
    </row>
    <row r="30" spans="1:10" ht="33" customHeight="1" thickTop="1" x14ac:dyDescent="0.25">
      <c r="A30" s="270" t="s">
        <v>4</v>
      </c>
      <c r="B30" s="271"/>
      <c r="C30" s="271"/>
      <c r="D30" s="272"/>
      <c r="E30" s="256" t="s">
        <v>82</v>
      </c>
      <c r="F30" s="256"/>
      <c r="G30" s="256"/>
      <c r="H30" s="256"/>
      <c r="I30" s="10"/>
      <c r="J30" s="10"/>
    </row>
    <row r="31" spans="1:10" ht="33" customHeight="1" x14ac:dyDescent="0.25">
      <c r="A31" s="259" t="s">
        <v>80</v>
      </c>
      <c r="B31" s="260"/>
      <c r="C31" s="261"/>
      <c r="D31" s="99" t="s">
        <v>81</v>
      </c>
      <c r="E31" s="257"/>
      <c r="F31" s="257"/>
      <c r="G31" s="257"/>
      <c r="H31" s="257"/>
      <c r="I31" s="10"/>
      <c r="J31" s="10"/>
    </row>
    <row r="32" spans="1:10" x14ac:dyDescent="0.25">
      <c r="A32" s="258" t="s">
        <v>5</v>
      </c>
      <c r="B32" s="258"/>
      <c r="C32" s="1"/>
      <c r="D32" s="1"/>
      <c r="E32" s="9"/>
      <c r="F32" s="2"/>
      <c r="G32" s="2"/>
      <c r="H32" s="2"/>
      <c r="I32" s="5"/>
      <c r="J32" s="4"/>
    </row>
    <row r="33" spans="1:10" ht="47.25" customHeight="1" x14ac:dyDescent="0.25">
      <c r="A33" s="11"/>
      <c r="B33" s="253" t="s">
        <v>77</v>
      </c>
      <c r="C33" s="253"/>
      <c r="D33" s="253"/>
      <c r="E33" s="253"/>
      <c r="F33" s="253"/>
      <c r="G33" s="253"/>
      <c r="H33" s="253"/>
      <c r="I33" s="253"/>
      <c r="J33" s="7"/>
    </row>
    <row r="34" spans="1:10" x14ac:dyDescent="0.25">
      <c r="A34" s="1"/>
      <c r="B34" s="126"/>
      <c r="C34" s="126"/>
      <c r="D34" s="126"/>
      <c r="E34" s="126"/>
      <c r="F34" s="126"/>
      <c r="G34" s="9"/>
      <c r="H34" s="9"/>
      <c r="I34" s="9"/>
      <c r="J34" s="9"/>
    </row>
    <row r="35" spans="1:10" x14ac:dyDescent="0.25">
      <c r="A35" s="1"/>
      <c r="B35" s="8"/>
      <c r="C35" s="9"/>
      <c r="D35" s="9"/>
      <c r="E35" s="10"/>
      <c r="F35" s="9"/>
      <c r="G35" s="9"/>
      <c r="H35" s="9"/>
      <c r="I35" s="9"/>
      <c r="J35" s="9"/>
    </row>
    <row r="36" spans="1:10" x14ac:dyDescent="0.25">
      <c r="A36" s="6"/>
      <c r="B36" s="8"/>
      <c r="C36" s="9"/>
      <c r="D36" s="9"/>
      <c r="E36" s="10"/>
      <c r="F36" s="9"/>
      <c r="G36" s="9"/>
      <c r="H36" s="9"/>
      <c r="I36" s="9"/>
      <c r="J36" s="9"/>
    </row>
    <row r="37" spans="1:10" x14ac:dyDescent="0.25">
      <c r="A37" s="1"/>
      <c r="B37" s="10"/>
      <c r="C37" s="10"/>
      <c r="D37" s="10"/>
      <c r="E37" s="10"/>
      <c r="F37" s="10"/>
      <c r="G37" s="10"/>
      <c r="H37" s="10"/>
      <c r="I37" s="10"/>
      <c r="J37" s="4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F130" s="10"/>
      <c r="G130" s="10"/>
      <c r="H130" s="10"/>
      <c r="I130" s="10"/>
      <c r="J130" s="10"/>
    </row>
  </sheetData>
  <mergeCells count="49">
    <mergeCell ref="B33:I33"/>
    <mergeCell ref="I23:I24"/>
    <mergeCell ref="D16:D17"/>
    <mergeCell ref="D18:D19"/>
    <mergeCell ref="D20:D21"/>
    <mergeCell ref="E30:H31"/>
    <mergeCell ref="A32:B32"/>
    <mergeCell ref="A31:C31"/>
    <mergeCell ref="A25:D25"/>
    <mergeCell ref="A26:D26"/>
    <mergeCell ref="A27:D27"/>
    <mergeCell ref="A28:D28"/>
    <mergeCell ref="A29:D29"/>
    <mergeCell ref="A24:B24"/>
    <mergeCell ref="A30:D30"/>
    <mergeCell ref="A23:B23"/>
    <mergeCell ref="A1:I1"/>
    <mergeCell ref="A2:I2"/>
    <mergeCell ref="A4:I4"/>
    <mergeCell ref="A10:A11"/>
    <mergeCell ref="A12:A13"/>
    <mergeCell ref="A3:G3"/>
    <mergeCell ref="A7:I7"/>
    <mergeCell ref="A5:I6"/>
    <mergeCell ref="A14:A15"/>
    <mergeCell ref="C8:C9"/>
    <mergeCell ref="I8:I9"/>
    <mergeCell ref="E8:H8"/>
    <mergeCell ref="B14:B15"/>
    <mergeCell ref="C14:C15"/>
    <mergeCell ref="D14:D15"/>
    <mergeCell ref="A8:A9"/>
    <mergeCell ref="B8:B9"/>
    <mergeCell ref="B12:B13"/>
    <mergeCell ref="C12:C13"/>
    <mergeCell ref="D8:D9"/>
    <mergeCell ref="B10:B11"/>
    <mergeCell ref="C10:C11"/>
    <mergeCell ref="D12:D13"/>
    <mergeCell ref="D10:D11"/>
    <mergeCell ref="C20:C21"/>
    <mergeCell ref="A16:A17"/>
    <mergeCell ref="B16:B17"/>
    <mergeCell ref="B18:B19"/>
    <mergeCell ref="A18:A19"/>
    <mergeCell ref="A20:A21"/>
    <mergeCell ref="B20:B21"/>
    <mergeCell ref="C16:C17"/>
    <mergeCell ref="C18:C19"/>
  </mergeCells>
  <phoneticPr fontId="36" type="noConversion"/>
  <printOptions horizontalCentered="1"/>
  <pageMargins left="0" right="0" top="0.70866141732283472" bottom="0.43307086614173229" header="0.31496062992125984" footer="0.11811023622047245"/>
  <pageSetup paperSize="9" scale="80" orientation="landscape" r:id="rId1"/>
  <headerFooter>
    <oddHeader>&amp;RFls.:________
Processo n.º 23069.176340/2022-35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2022-11-07T20:13:49Z</cp:lastPrinted>
  <dcterms:created xsi:type="dcterms:W3CDTF">2009-04-27T20:33:58Z</dcterms:created>
  <dcterms:modified xsi:type="dcterms:W3CDTF">2022-11-22T15:56:23Z</dcterms:modified>
</cp:coreProperties>
</file>