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workbookProtection workbookAlgorithmName="SHA-512" workbookHashValue="Er4ACXS8CrpzIO2hD4s3SRo4TCdZrf+5B5ERzw7dEJ0pO63rec4jmLqdwDfQUSWxPDNU0mCatGc/O0y9IK8Y6Q==" workbookSaltValue="vE/KiE5f7my6xcPUt8rpNA==" workbookSpinCount="100000" lockStructure="1"/>
  <bookViews>
    <workbookView windowWidth="24000" windowHeight="9795" activeTab="2"/>
  </bookViews>
  <sheets>
    <sheet name="Resumo" sheetId="5" r:id="rId1"/>
    <sheet name="Orçamento" sheetId="2" r:id="rId2"/>
    <sheet name="Cronograma" sheetId="4" r:id="rId3"/>
  </sheets>
  <externalReferences>
    <externalReference r:id="rId4"/>
    <externalReference r:id="rId5"/>
    <externalReference r:id="rId6"/>
    <externalReference r:id="rId7"/>
    <externalReference r:id="rId8"/>
    <externalReference r:id="rId9"/>
    <externalReference r:id="rId10"/>
    <externalReference r:id="rId11"/>
  </externalReferences>
  <definedNames>
    <definedName name="_\s">#N/A</definedName>
    <definedName name="_01" localSheetId="2">#REF!</definedName>
    <definedName name="_01" localSheetId="0">#REF!</definedName>
    <definedName name="_01">#REF!</definedName>
    <definedName name="_01_4" localSheetId="2">#REF!</definedName>
    <definedName name="_01_4">#REF!</definedName>
    <definedName name="_10Excel_BuiltIn_Print_Area_1_1_1" localSheetId="2">#REF!</definedName>
    <definedName name="_10Excel_BuiltIn_Print_Area_1_1_1">#REF!</definedName>
    <definedName name="_11Excel_BuiltIn_Print_Area_1_1_1_1">#REF!</definedName>
    <definedName name="_12Excel_BuiltIn_Print_Area_1_1_1_1_1">#REF!</definedName>
    <definedName name="_13Excel_BuiltIn_Print_Area_5_1">#REF!</definedName>
    <definedName name="_14Excel_BuiltIn_Print_Area_5_1_1">"$#REF!.$A$1:$F$49"</definedName>
    <definedName name="_15Excel_BuiltIn_Print_Area_7_1" localSheetId="2">#REF!</definedName>
    <definedName name="_15Excel_BuiltIn_Print_Area_7_1">#REF!</definedName>
    <definedName name="_16ILUM_4_1">"$#REF!.$#REF!$#REF!"</definedName>
    <definedName name="_17INTE_4_1">"$#REF!.$#REF!$#REF!"</definedName>
    <definedName name="_18PARA_4_1">"$#REF!.$#REF!$#REF!"</definedName>
    <definedName name="_1CABO_4_1">"$#REF!.$#REF!$#REF!"</definedName>
    <definedName name="_2CAIX_4_1">"$#REF!.$#REF!$#REF!"</definedName>
    <definedName name="_3CDT_4_1">"$#REF!.$#REF!$#REF!"</definedName>
    <definedName name="_4COND_4_1">"$#REF!.$#REF!$#REF!"</definedName>
    <definedName name="_5CONE_4_1">"$#REF!.$#REF!$#REF!"</definedName>
    <definedName name="_6DIVE_4_1">"$#REF!.$#REF!$#REF!"</definedName>
    <definedName name="_7EQUI_4_1">"$#REF!.$#REF!$#REF!"</definedName>
    <definedName name="_8Excel_BuiltIn_Print_Area_1" localSheetId="2">#REF!</definedName>
    <definedName name="_8Excel_BuiltIn_Print_Area_1">#REF!</definedName>
    <definedName name="_9Excel_BuiltIn_Print_Area_1_1" localSheetId="2">#REF!</definedName>
    <definedName name="_9Excel_BuiltIn_Print_Area_1_1">#REF!</definedName>
    <definedName name="_A99990" localSheetId="2">'[1]Climatização Prédio DECEA'!#REF!</definedName>
    <definedName name="_A99990">'[1]Climatização Prédio DECEA'!#REF!</definedName>
    <definedName name="_A99999" localSheetId="2">'[1]Climatização Prédio DECEA'!#REF!</definedName>
    <definedName name="_A99999">'[1]Climatização Prédio DECEA'!#REF!</definedName>
    <definedName name="_s" localSheetId="2">#REF!</definedName>
    <definedName name="_s">#REF!</definedName>
    <definedName name="Á1" localSheetId="2">#REF!</definedName>
    <definedName name="Á1">#REF!</definedName>
    <definedName name="AAAA" localSheetId="2">#REF!</definedName>
    <definedName name="AAAA">#REF!</definedName>
    <definedName name="ACRES">#REF!</definedName>
    <definedName name="ACRES_4">#REF!</definedName>
    <definedName name="_xlnm.Print_Area" localSheetId="2">Cronograma!$A$1:$J$63</definedName>
    <definedName name="_xlnm.Print_Area" localSheetId="1">Orçamento!$A$1:$R$332</definedName>
    <definedName name="_xlnm.Print_Area" localSheetId="0">Resumo!$A$1:$F$56</definedName>
    <definedName name="_xlnm.Print_Area">#REF!</definedName>
    <definedName name="Área_impressão_IM" localSheetId="2">#REF!</definedName>
    <definedName name="Área_impressão_IM">#REF!</definedName>
    <definedName name="Área_impressão_IM_1" localSheetId="2">#REF!</definedName>
    <definedName name="Área_impressão_IM_1">#REF!</definedName>
    <definedName name="Área_impressão_IM_1_4" localSheetId="2">'[2]ICEA - SJC'!#REF!</definedName>
    <definedName name="Área_impressão_IM_1_4">'[2]ICEA - SJC'!#REF!</definedName>
    <definedName name="Área_impressão_IM_4" localSheetId="2">#REF!</definedName>
    <definedName name="Área_impressão_IM_4">#REF!</definedName>
    <definedName name="arredondamento" localSheetId="2">#REF!</definedName>
    <definedName name="arredondamento">#REF!</definedName>
    <definedName name="BBBB" localSheetId="2">#REF!</definedName>
    <definedName name="BBBB">#REF!</definedName>
    <definedName name="bdi">#REF!</definedName>
    <definedName name="BuiltIn_AutoFilter___1">#REF!</definedName>
    <definedName name="CABO">"PQ.$#REF!$#REF!"</definedName>
    <definedName name="CABO_2" localSheetId="2">#REF!</definedName>
    <definedName name="CABO_2">#REF!</definedName>
    <definedName name="CABO_3">"$#REF!.$#REF!$#REF!"</definedName>
    <definedName name="CABO_4">"$#REF!.$#REF!$#REF!"</definedName>
    <definedName name="CABO_4_1">"$#REF!.$#REF!$#REF!"</definedName>
    <definedName name="CABO_5">"$#REF!.$#REF!$#REF!"</definedName>
    <definedName name="CABO_6">"$#REF!.$#REF!$#REF!"</definedName>
    <definedName name="CAIX">"PQ.$#REF!$#REF!"</definedName>
    <definedName name="CAIX_2" localSheetId="2">#REF!</definedName>
    <definedName name="CAIX_2">#REF!</definedName>
    <definedName name="CAIX_3">"$#REF!.$#REF!$#REF!"</definedName>
    <definedName name="CAIX_4">"$#REF!.$#REF!$#REF!"</definedName>
    <definedName name="CAIX_4_1">"$#REF!.$#REF!$#REF!"</definedName>
    <definedName name="CAIX_5">"$#REF!.$#REF!$#REF!"</definedName>
    <definedName name="CAIX_6">"$#REF!.$#REF!$#REF!"</definedName>
    <definedName name="ccc" localSheetId="2">'[3]Parte Externa'!#REF!</definedName>
    <definedName name="ccc">'[3]Parte Externa'!#REF!</definedName>
    <definedName name="CDT">"PQ.$#REF!$#REF!"</definedName>
    <definedName name="CDT_2" localSheetId="2">#REF!</definedName>
    <definedName name="CDT_2">#REF!</definedName>
    <definedName name="CDT_3">"$#REF!.$#REF!$#REF!"</definedName>
    <definedName name="CDT_4">"$#REF!.$#REF!$#REF!"</definedName>
    <definedName name="CDT_4_1">"$#REF!.$#REF!$#REF!"</definedName>
    <definedName name="CDT_5">"$#REF!.$#REF!$#REF!"</definedName>
    <definedName name="CDT_6">"$#REF!.$#REF!$#REF!"</definedName>
    <definedName name="COND">"PQ.$#REF!$#REF!"</definedName>
    <definedName name="COND_2" localSheetId="2">#REF!</definedName>
    <definedName name="COND_2">#REF!</definedName>
    <definedName name="COND_3">"$#REF!.$#REF!$#REF!"</definedName>
    <definedName name="COND_4">"$#REF!.$#REF!$#REF!"</definedName>
    <definedName name="COND_4_1">"$#REF!.$#REF!$#REF!"</definedName>
    <definedName name="COND_5">"$#REF!.$#REF!$#REF!"</definedName>
    <definedName name="COND_6">"$#REF!.$#REF!$#REF!"</definedName>
    <definedName name="CONE">"PQ.$#REF!$#REF!"</definedName>
    <definedName name="CONE_2" localSheetId="2">#REF!</definedName>
    <definedName name="CONE_2">#REF!</definedName>
    <definedName name="CONE_3">"$#REF!.$#REF!$#REF!"</definedName>
    <definedName name="CONE_4">"$#REF!.$#REF!$#REF!"</definedName>
    <definedName name="CONE_4_1">"$#REF!.$#REF!$#REF!"</definedName>
    <definedName name="CONE_5">"$#REF!.$#REF!$#REF!"</definedName>
    <definedName name="CONE_6">"$#REF!.$#REF!$#REF!"</definedName>
    <definedName name="_xlnm.Criteria" localSheetId="2">#REF!</definedName>
    <definedName name="_xlnm.Criteria">#REF!</definedName>
    <definedName name="dddd" localSheetId="2">#REF!</definedName>
    <definedName name="dddd">#REF!</definedName>
    <definedName name="DDE_LINK4_5" localSheetId="2">'[4]CRONOGRAMA FISICO-FINANCEIRO'!#REF!</definedName>
    <definedName name="DDE_LINK4_5">'[4]CRONOGRAMA FISICO-FINANCEIRO'!#REF!</definedName>
    <definedName name="DDE_LINK41_5" localSheetId="2">'[4]CRONOGRAMA FISICO-FINANCEIRO'!#REF!</definedName>
    <definedName name="DDE_LINK41_5">'[4]CRONOGRAMA FISICO-FINANCEIRO'!#REF!</definedName>
    <definedName name="DIVE">"PQ.$#REF!$#REF!"</definedName>
    <definedName name="DIVE_2" localSheetId="2">#REF!</definedName>
    <definedName name="DIVE_2">#REF!</definedName>
    <definedName name="DIVE_3">"$#REF!.$#REF!$#REF!"</definedName>
    <definedName name="DIVE_4">"$#REF!.$#REF!$#REF!"</definedName>
    <definedName name="DIVE_4_1">"$#REF!.$#REF!$#REF!"</definedName>
    <definedName name="DIVE_5">"$#REF!.$#REF!$#REF!"</definedName>
    <definedName name="DIVE_6">"$#REF!.$#REF!$#REF!"</definedName>
    <definedName name="DPM_Eletricidade_Ltda." localSheetId="2">#REF!</definedName>
    <definedName name="DPM_Eletricidade_Ltda.">#REF!</definedName>
    <definedName name="EEEEE" localSheetId="2">'[5]ARQUITETURA - ANEXO A'!#REF!</definedName>
    <definedName name="EEEEE">'[5]ARQUITETURA - ANEXO A'!#REF!</definedName>
    <definedName name="EQUI">"PQ.$#REF!$#REF!"</definedName>
    <definedName name="EQUI_2" localSheetId="2">#REF!</definedName>
    <definedName name="EQUI_2">#REF!</definedName>
    <definedName name="EQUI_3">"$#REF!.$#REF!$#REF!"</definedName>
    <definedName name="EQUI_4">"$#REF!.$#REF!$#REF!"</definedName>
    <definedName name="EQUI_4_1">"$#REF!.$#REF!$#REF!"</definedName>
    <definedName name="EQUI_5">"$#REF!.$#REF!$#REF!"</definedName>
    <definedName name="EQUI_6">"$#REF!.$#REF!$#REF!"</definedName>
    <definedName name="Excel_BuiltIn__FilterDatabase_5" localSheetId="2">#REF!</definedName>
    <definedName name="Excel_BuiltIn__FilterDatabase_5">#REF!</definedName>
    <definedName name="Excel_BuiltIn_Print_Area" localSheetId="2">#REF!</definedName>
    <definedName name="Excel_BuiltIn_Print_Area">#REF!</definedName>
    <definedName name="Excel_BuiltIn_Print_Area_1" localSheetId="2">#REF!</definedName>
    <definedName name="Excel_BuiltIn_Print_Area_1">#REF!</definedName>
    <definedName name="Excel_BuiltIn_Print_Area_1_1">#REF!</definedName>
    <definedName name="Excel_BuiltIn_Print_Area_1_1_1">#REF!</definedName>
    <definedName name="Excel_BuiltIn_Print_Area_1_1_1_1">#REF!</definedName>
    <definedName name="Excel_BuiltIn_Print_Area_1_1_1_1_4">#REF!</definedName>
    <definedName name="Excel_BuiltIn_Print_Area_1_1_4">#REF!</definedName>
    <definedName name="Excel_BuiltIn_Print_Area_2">#REF!</definedName>
    <definedName name="Excel_BuiltIn_Print_Area_2_1">#REF!</definedName>
    <definedName name="Excel_BuiltIn_Print_Area_2_1_4">#REF!</definedName>
    <definedName name="Excel_BuiltIn_Print_Area_2_4">#REF!</definedName>
    <definedName name="Excel_BuiltIn_Print_Area_3">#REF!</definedName>
    <definedName name="Excel_BuiltIn_Print_Area_3_4">#REF!</definedName>
    <definedName name="Excel_BuiltIn_Print_Area_4">#REF!</definedName>
    <definedName name="Excel_BuiltIn_Print_Area_4_1">#REF!</definedName>
    <definedName name="Excel_BuiltIn_Print_Area_4_1_1">#REF!</definedName>
    <definedName name="Excel_BuiltIn_Print_Area_4_4">#REF!</definedName>
    <definedName name="Excel_BuiltIn_Print_Area_5">#REF!</definedName>
    <definedName name="Excel_BuiltIn_Print_Area_5_1">"$#REF!.$A$1:$F$49"</definedName>
    <definedName name="Excel_BuiltIn_Print_Area_5_4" localSheetId="2">#REF!</definedName>
    <definedName name="Excel_BuiltIn_Print_Area_5_4">#REF!</definedName>
    <definedName name="Excel_BuiltIn_Print_Area_6_1" localSheetId="2">#REF!</definedName>
    <definedName name="Excel_BuiltIn_Print_Area_6_1">#REF!</definedName>
    <definedName name="Excel_BuiltIn_Print_Area_7" localSheetId="2">#REF!</definedName>
    <definedName name="Excel_BuiltIn_Print_Area_7">#REF!</definedName>
    <definedName name="Excel_BuiltIn_Print_Area_7_1">#REF!</definedName>
    <definedName name="Excel_BuiltIn_Print_Area_7_1_1">#REF!</definedName>
    <definedName name="Excel_BuiltIn_Print_Titles_1">"$'planilha união'.$#REF!$#REF!:$#REF!$#REF!"</definedName>
    <definedName name="Excel_BuiltIn_Print_Titles_1_1" localSheetId="2">#REF!</definedName>
    <definedName name="Excel_BuiltIn_Print_Titles_1_1">#REF!</definedName>
    <definedName name="Excel_BuiltIn_Print_Titles_1_1_2" localSheetId="2">'[6]URB E RED EXT SO SG'!#REF!</definedName>
    <definedName name="Excel_BuiltIn_Print_Titles_1_1_2">'[6]URB E RED EXT SO SG'!#REF!</definedName>
    <definedName name="Excel_BuiltIn_Print_Titles_1_1_4" localSheetId="2">'[7]Climatização Prédio CISCEA'!#REF!</definedName>
    <definedName name="Excel_BuiltIn_Print_Titles_1_1_4">'[7]Climatização Prédio CISCEA'!#REF!</definedName>
    <definedName name="Excel_BuiltIn_Print_Titles_1_4" localSheetId="2">'[2]ICEA - SJC'!#REF!</definedName>
    <definedName name="Excel_BuiltIn_Print_Titles_1_4">'[2]ICEA - SJC'!#REF!</definedName>
    <definedName name="Excel_BuiltIn_Print_Titles_2" localSheetId="2">#REF!</definedName>
    <definedName name="Excel_BuiltIn_Print_Titles_2">#REF!</definedName>
    <definedName name="Excel_BuiltIn_Print_Titles_2_1" localSheetId="2">#REF!</definedName>
    <definedName name="Excel_BuiltIn_Print_Titles_2_1">#REF!</definedName>
    <definedName name="Excel_BuiltIn_Print_Titles_2_4" localSheetId="2">#REF!</definedName>
    <definedName name="Excel_BuiltIn_Print_Titles_2_4">#REF!</definedName>
    <definedName name="Excel_BuiltIn_Print_Titles_3">#REF!</definedName>
    <definedName name="Excel_BuiltIn_Print_Titles_3_1">#REF!</definedName>
    <definedName name="Excel_BuiltIn_Print_Titles_3_4">#REF!</definedName>
    <definedName name="Excel_BuiltIn_Print_Titles_4">#REF!</definedName>
    <definedName name="Excel_BuiltIn_Print_Titles_4_1">#REF!</definedName>
    <definedName name="Excel_BuiltIn_Print_Titles_4_4">#REF!</definedName>
    <definedName name="Excel_BuiltIn_Print_Titles_5">#REF!</definedName>
    <definedName name="Excel_BuiltIn_Print_Titles_5_1">#REF!</definedName>
    <definedName name="Excel_BuiltIn_Print_Titles_5_4">#REF!</definedName>
    <definedName name="ILUM">"PQ.$#REF!$#REF!"</definedName>
    <definedName name="ILUM_2" localSheetId="2">#REF!</definedName>
    <definedName name="ILUM_2">#REF!</definedName>
    <definedName name="ILUM_3">"$#REF!.$#REF!$#REF!"</definedName>
    <definedName name="ILUM_4">"$#REF!.$#REF!$#REF!"</definedName>
    <definedName name="ILUM_4_1">"$#REF!.$#REF!$#REF!"</definedName>
    <definedName name="ILUM_5">"$#REF!.$#REF!$#REF!"</definedName>
    <definedName name="ILUM_6">"$#REF!.$#REF!$#REF!"</definedName>
    <definedName name="INTE">"PQ.$#REF!$#REF!"</definedName>
    <definedName name="INTE_2" localSheetId="2">#REF!</definedName>
    <definedName name="INTE_2">#REF!</definedName>
    <definedName name="INTE_3">"$#REF!.$#REF!$#REF!"</definedName>
    <definedName name="INTE_4">"$#REF!.$#REF!$#REF!"</definedName>
    <definedName name="INTE_4_1">"$#REF!.$#REF!$#REF!"</definedName>
    <definedName name="INTE_5">"$#REF!.$#REF!$#REF!"</definedName>
    <definedName name="INTE_6">"$#REF!.$#REF!$#REF!"</definedName>
    <definedName name="mobilização" localSheetId="2">'[2]ICEA - SJC'!#REF!</definedName>
    <definedName name="mobilização">'[2]ICEA - SJC'!#REF!</definedName>
    <definedName name="NOME_DO_ARQUIVO" localSheetId="2">#REF!</definedName>
    <definedName name="NOME_DO_ARQUIVO">#REF!</definedName>
    <definedName name="NOME_DO_ARQUIVO_2" localSheetId="2">#REF!</definedName>
    <definedName name="NOME_DO_ARQUIVO_2">#REF!</definedName>
    <definedName name="NOME_DO_ARQUIVO_3" localSheetId="2">#REF!</definedName>
    <definedName name="NOME_DO_ARQUIVO_3">#REF!</definedName>
    <definedName name="NOME_DO_ARQUIVO_4">#REF!</definedName>
    <definedName name="NOME_DO_ARQUIVO_9" localSheetId="2">[8]CAPA!#REF!</definedName>
    <definedName name="NOME_DO_ARQUIVO_9">[8]CAPA!#REF!</definedName>
    <definedName name="PARA">"PQ.$#REF!$#REF!"</definedName>
    <definedName name="PARA_2" localSheetId="2">#REF!</definedName>
    <definedName name="PARA_2">#REF!</definedName>
    <definedName name="PARA_3">"$#REF!.$#REF!$#REF!"</definedName>
    <definedName name="PARA_4">"$#REF!.$#REF!$#REF!"</definedName>
    <definedName name="PARA_4_1">"$#REF!.$#REF!$#REF!"</definedName>
    <definedName name="PARA_5">"$#REF!.$#REF!$#REF!"</definedName>
    <definedName name="PARA_6">"$#REF!.$#REF!$#REF!"</definedName>
    <definedName name="Plan2" localSheetId="2">#REF!</definedName>
    <definedName name="Plan2">#REF!</definedName>
    <definedName name="PRAIO" localSheetId="2">#REF!</definedName>
    <definedName name="PRAIO">#REF!</definedName>
    <definedName name="PRAIO_4" localSheetId="2">#REF!</definedName>
    <definedName name="PRAIO_4">#REF!</definedName>
    <definedName name="Print_Area_MI">#REF!</definedName>
    <definedName name="Print_Area_MI___0">"$#REF!.$A$1:$G$64"</definedName>
    <definedName name="_xlnm.Print_Titles" localSheetId="2">Cronograma!$1:$9</definedName>
    <definedName name="_xlnm.Print_Titles" localSheetId="1">Orçamento!$6:$10</definedName>
    <definedName name="_xlnm.Print_Titles" localSheetId="0">Resumo!$4:$8</definedName>
    <definedName name="Títulos_impressão_IM" localSheetId="2">#REF!</definedName>
    <definedName name="Títulos_impressão_IM" localSheetId="0">#REF!</definedName>
    <definedName name="Títulos_impressão_IM">#REF!</definedName>
    <definedName name="Títulos_impressão_IM_1" localSheetId="2">#REF!</definedName>
    <definedName name="Títulos_impressão_IM_1">#REF!</definedName>
    <definedName name="Títulos_impressão_IM_1_4" localSheetId="2">'[2]ICEA - SJC'!#REF!</definedName>
    <definedName name="Títulos_impressão_IM_1_4">'[2]ICEA - SJC'!#REF!</definedName>
    <definedName name="Títulos_impressão_IM_4" localSheetId="2">#REF!</definedName>
    <definedName name="Títulos_impressão_IM_4">#REF!</definedName>
    <definedName name="TOTAL" localSheetId="2">#REF!</definedName>
    <definedName name="TOTAL">#REF!</definedName>
  </definedNames>
  <calcPr calcId="144525"/>
</workbook>
</file>

<file path=xl/sharedStrings.xml><?xml version="1.0" encoding="utf-8"?>
<sst xmlns="http://schemas.openxmlformats.org/spreadsheetml/2006/main" count="1592" uniqueCount="975">
  <si>
    <t>(razão social da empresa licitante)</t>
  </si>
  <si>
    <t xml:space="preserve">(n.º do CNPJ) </t>
  </si>
  <si>
    <t>ANEXO III-A DO EDITAL DE LICITAÇÃO POR PREGÃO ELETRÔNICO N.º</t>
  </si>
  <si>
    <t>RESUMO DE ORÇAMENTO PARA EXECUÇÃO DE OBRA POR EMPREITADA POR PREÇO UNITÁRIO</t>
  </si>
  <si>
    <t>ESTIMADO PELA UFF</t>
  </si>
  <si>
    <t>PROPOSTO PELA EMPRESA</t>
  </si>
  <si>
    <t>ITEM</t>
  </si>
  <si>
    <t>DESCRIÇÃO DO ITEM</t>
  </si>
  <si>
    <t>%</t>
  </si>
  <si>
    <t>TOTAL DO ITEM (R$)</t>
  </si>
  <si>
    <t>SERVIÇO</t>
  </si>
  <si>
    <t>1.</t>
  </si>
  <si>
    <t>PROJETO</t>
  </si>
  <si>
    <t>2.</t>
  </si>
  <si>
    <t>GERENCIAMENTO DA OBRA</t>
  </si>
  <si>
    <t>3.</t>
  </si>
  <si>
    <t>SERVIÇOS PRELIMINARES</t>
  </si>
  <si>
    <t>4.</t>
  </si>
  <si>
    <t>MOVIMENTO DE TERRA</t>
  </si>
  <si>
    <t>5.</t>
  </si>
  <si>
    <t>INFRAESTRUTURA FUNDAÇÕES SIMPLES (OU DIRETAS)</t>
  </si>
  <si>
    <t>6.</t>
  </si>
  <si>
    <t>SUPERESTRUTURA</t>
  </si>
  <si>
    <t>7.</t>
  </si>
  <si>
    <t>ALVENARIA / VEDAÇÃO / DIVISÓRIA</t>
  </si>
  <si>
    <t>8.</t>
  </si>
  <si>
    <t>COBERTURA</t>
  </si>
  <si>
    <t>9.</t>
  </si>
  <si>
    <t>ESQUADRIAS</t>
  </si>
  <si>
    <t>10.</t>
  </si>
  <si>
    <t>INSTALAÇÕES HIDRÁULICAS E SANITÁRIAS</t>
  </si>
  <si>
    <t>11.</t>
  </si>
  <si>
    <t>INSTALAÇÕES ELÉTRICAS</t>
  </si>
  <si>
    <t>12.</t>
  </si>
  <si>
    <t>INSTALAÇÕES LÓGICA / TELEFONIA (SOM, ALARME, CFTV, ETEC)</t>
  </si>
  <si>
    <t>13.</t>
  </si>
  <si>
    <t>INSTALAÇÕES DE COMBATE A INCÊNDIO</t>
  </si>
  <si>
    <t>14.</t>
  </si>
  <si>
    <t>AR CONDICIONADO</t>
  </si>
  <si>
    <t>15.</t>
  </si>
  <si>
    <t>16.</t>
  </si>
  <si>
    <t>IMPERMEABILIZAÇÃO, ISOLAMENTO TÉRMICO E ACÚSTICO</t>
  </si>
  <si>
    <t>17.</t>
  </si>
  <si>
    <t>PISO</t>
  </si>
  <si>
    <t>18.</t>
  </si>
  <si>
    <t>PINTURA</t>
  </si>
  <si>
    <t>19.</t>
  </si>
  <si>
    <t>VIDROS</t>
  </si>
  <si>
    <t>20.</t>
  </si>
  <si>
    <t>EQUIPAMENTOS</t>
  </si>
  <si>
    <t>21.</t>
  </si>
  <si>
    <t>SERVIÇOS COMPLEMENTARES</t>
  </si>
  <si>
    <t xml:space="preserve">TOTAL GERAL </t>
  </si>
  <si>
    <t>Local e data:</t>
  </si>
  <si>
    <t>Identificação (nome e CPF) e assinatura do representante legal da empresa e carimbo com CNPJ</t>
  </si>
  <si>
    <t>Identificação (nome por extenso) e assinatura do Responsável Técnico pelo Orçamento:</t>
  </si>
  <si>
    <t>N.º do CREA/CAU/CRT</t>
  </si>
  <si>
    <t>OBSERVAÇÃO:</t>
  </si>
  <si>
    <t>A planilha deve ser assinada pelo responsável técnico pela sua confecção (Art. 14 Lei 5.194/66), (identificado pelo nome) e número do CREA/CAU/CRT e pelo representante legal da empresa (identificado pelo nome e CPF), com carimbo do CNPJ.</t>
  </si>
  <si>
    <t>ANEXO III-B DO EDITAL DE LICITAÇÃO POR PREGÃO ELETRÔNICO N.º</t>
  </si>
  <si>
    <t>132/2022</t>
  </si>
  <si>
    <t>PLANILHA DE SERVIÇOS E PREÇOS UNITÁRIOS</t>
  </si>
  <si>
    <t xml:space="preserve">OBRA: conclusão com readequações de obra inacabada do Módulo de Vivência do Instituto de Ciências Humanas e Filosofia (ICHF) da Universidade Federal Fluminense, </t>
  </si>
  <si>
    <t>Local: Anexo ao Bloco O, Campus Universitário do Gragoatá, Niterói, RJ.</t>
  </si>
  <si>
    <t>Área =</t>
  </si>
  <si>
    <t>260,00 m²</t>
  </si>
  <si>
    <t>VALOR ESTIMADO PELA UFF</t>
  </si>
  <si>
    <t>PROPOSTO PELA EMPRESA LICITANTE</t>
  </si>
  <si>
    <t>CÓDIGO</t>
  </si>
  <si>
    <t>FONTE</t>
  </si>
  <si>
    <t>UNID.</t>
  </si>
  <si>
    <t>QUANT. (A)</t>
  </si>
  <si>
    <t xml:space="preserve"> CUSTO UNITÁRIO (B)</t>
  </si>
  <si>
    <t>BDI (%) (C)</t>
  </si>
  <si>
    <t>PREÇO (R$)</t>
  </si>
  <si>
    <t>BDI (%) (H)</t>
  </si>
  <si>
    <t>CUSTO UNITÁRIO (I)</t>
  </si>
  <si>
    <t>UNITÁRIO (D=BxC)</t>
  </si>
  <si>
    <t>TOTAL</t>
  </si>
  <si>
    <t>UNITÁRIO (J=HxI)</t>
  </si>
  <si>
    <t>SUBITEM (E=AxD)</t>
  </si>
  <si>
    <t xml:space="preserve"> ITEM       (F= Σ E)</t>
  </si>
  <si>
    <t>SERVIÇO      (G= Σ F)</t>
  </si>
  <si>
    <t>SUBITEM (L=JxA)</t>
  </si>
  <si>
    <t xml:space="preserve"> ITEM       (M= Σ L)</t>
  </si>
  <si>
    <t>SERVIÇO    (N= Σ M)</t>
  </si>
  <si>
    <t>PROJETOS</t>
  </si>
  <si>
    <t>1.1</t>
  </si>
  <si>
    <t>000089</t>
  </si>
  <si>
    <t>SBC</t>
  </si>
  <si>
    <t>PROJETO ""AS BUILT"" ARQUITETURA</t>
  </si>
  <si>
    <t>M2</t>
  </si>
  <si>
    <t>GERENCIAMENTO DE OBRAS / FISCALIZAÇÃO</t>
  </si>
  <si>
    <t>2.1</t>
  </si>
  <si>
    <t>COMP 01</t>
  </si>
  <si>
    <t>UFF</t>
  </si>
  <si>
    <t>ADMINISTRAÇÃO LOCAL</t>
  </si>
  <si>
    <t>UN</t>
  </si>
  <si>
    <t>3.1</t>
  </si>
  <si>
    <t>Licenças / Taxas</t>
  </si>
  <si>
    <t>3.1.1</t>
  </si>
  <si>
    <t>7474</t>
  </si>
  <si>
    <t>SBC - I</t>
  </si>
  <si>
    <t>A R T TABELA A DO CREA ACIMA DE R$15.000,01</t>
  </si>
  <si>
    <t>TAXA</t>
  </si>
  <si>
    <t>3.2</t>
  </si>
  <si>
    <t>Canteiro de Obras</t>
  </si>
  <si>
    <t>3.2.1</t>
  </si>
  <si>
    <t>16500</t>
  </si>
  <si>
    <t>PLACA DE RESPONSABILIDADE TECNICA EM OBRAS</t>
  </si>
  <si>
    <t>3.2.2</t>
  </si>
  <si>
    <t>93207</t>
  </si>
  <si>
    <t>SINAPI</t>
  </si>
  <si>
    <t>EXECUÇÃO DE ESCRITÓRIO EM CANTEIRO DE OBRA EM CHAPA DE MADEIRA COMPENSADA, NÃO INCLUSO MOBILIÁRIO E EQUIPAMENTOS. AF_02/2016</t>
  </si>
  <si>
    <t>M3</t>
  </si>
  <si>
    <t>3.2.3</t>
  </si>
  <si>
    <t>02.002.0006-A</t>
  </si>
  <si>
    <t>EMOP</t>
  </si>
  <si>
    <t>TAPUME DE VEDACAO OU PROTECAO EXECUTADO COM TELHAS TRAPEZOID AIS DE ACO GALVANIZADO,ESPESSURA DE 0,5MM,ESTAS COM 4 VEZES DE UTILIZACAO,INCLUSIVE ENGRADAMENTO DE MADEIRA,UTILIZADO 2 VEZES E PINTURA ESMALTE SINTETICO NAS FACES INTERNA E EXTERN A</t>
  </si>
  <si>
    <t>3.3</t>
  </si>
  <si>
    <t>Demolições / Remoções</t>
  </si>
  <si>
    <t>3.3.1</t>
  </si>
  <si>
    <t>97622</t>
  </si>
  <si>
    <t>DEMOLIÇÃO DE ALVENARIA DE BLOCO FURADO, DE FORMA MANUAL, SEM REAPROVEITAMENTO. AF_12/2017</t>
  </si>
  <si>
    <t>3.3.2</t>
  </si>
  <si>
    <t>97629</t>
  </si>
  <si>
    <t>DEMOLIÇÃO DE LAJES, DE FORMA MECANIZADA COM MARTELETE, SEM REAPROVEITAMENTO. AF_12/2017</t>
  </si>
  <si>
    <t>3.3.3</t>
  </si>
  <si>
    <t>97628</t>
  </si>
  <si>
    <t>DEMOLIÇÃO DE LAJES, DE FORMA MANUAL, SEM REAPROVEITAMENTO. AF_12/2017</t>
  </si>
  <si>
    <t>3.3.4</t>
  </si>
  <si>
    <t>COMP 02</t>
  </si>
  <si>
    <t>RETIRADA VERGA</t>
  </si>
  <si>
    <t>3.3.5</t>
  </si>
  <si>
    <t xml:space="preserve">98524 </t>
  </si>
  <si>
    <t>LIMPEZA MANUAL DE VEGETAÇÃO EM TERRENO COM ENXADA.AF_05/2018</t>
  </si>
  <si>
    <t>4.1</t>
  </si>
  <si>
    <t>93358</t>
  </si>
  <si>
    <t>ESCAVAÇÃO MANUAL DE VALA COM PROFUNDIDADE MENOR OU IGUAL A 1,3M (ELÉTRICA)</t>
  </si>
  <si>
    <t>4.3</t>
  </si>
  <si>
    <t>ESCAVAÇÃO MANUAL DE VALA COM PROFUNDIDADE MENOR OU IGUAL A 1,30 M. AF_03/2016 (HIDRAULICA)</t>
  </si>
  <si>
    <t>4.4</t>
  </si>
  <si>
    <t>96521</t>
  </si>
  <si>
    <t>ESCAVAÇÃO MECANIZADA PARA BLOCO DE COROAMENTO OU SAPATA COM RETROESCAVADEIRA (INCLUINDO ESCAVAÇÃO PARA COLOCAÇÃO DE FÔRMAS). AF_06/2017</t>
  </si>
  <si>
    <t>4.5</t>
  </si>
  <si>
    <t>101618</t>
  </si>
  <si>
    <t>PREPARO DE FUNDO DE VALA COM LARGURA MENOR QUE 1,5 M, COM CAMADA DE AREIA, LANÇAMENTO MANUAL. AF_08/2020</t>
  </si>
  <si>
    <t>4.6</t>
  </si>
  <si>
    <t>96995</t>
  </si>
  <si>
    <t>REATERRO MANUAL APILOADO COM SOQUETE. AF_10/2017</t>
  </si>
  <si>
    <t>4.7</t>
  </si>
  <si>
    <t>93382</t>
  </si>
  <si>
    <t>REATERRO MANUAL DE VALAS COM COMPACTAÇÃO MECANIZADA. AF_04/2016</t>
  </si>
  <si>
    <t>INFRAESTRUTURA: FUNDAÇÕES SIMPLES (OU DIRETAS)</t>
  </si>
  <si>
    <t>5.1</t>
  </si>
  <si>
    <t>LAJE</t>
  </si>
  <si>
    <t>5.1.1</t>
  </si>
  <si>
    <t>97092</t>
  </si>
  <si>
    <t>ARMAÇÃO PARA EXECUÇÃO DE RADIER, COM USO DE TELA Q-196. AF_09/2017</t>
  </si>
  <si>
    <t>KG</t>
  </si>
  <si>
    <t>5.1.2</t>
  </si>
  <si>
    <t>92538</t>
  </si>
  <si>
    <t>MONTAGEM E DESMONTAGEM DE FÔRMA DE LAJE MACIÇA, PÉ-DIREITO SIMPLES, EM CHAPA DE MADEIRA COMPENSADA PLASTIFICADA, 18 UTILIZAÇÕES. AF_09/2020</t>
  </si>
  <si>
    <t>5.1.3</t>
  </si>
  <si>
    <t>COMP 24</t>
  </si>
  <si>
    <t>(ADAPTADA 92725) CONCRETAGEM DE VIGAS E LAJES, FCK=30 MPA, PARA LAJES MACIÇAS OU NERVURADAS COM USO DE BOMBA EM EDIFICAÇÃO COM ÁREA MÉDIA DE LAJES MENOR OU IGUAL A 20 M² - LANÇAMENTO, ADENSAMENTO E ACABAMENTO. AF_12/2015</t>
  </si>
  <si>
    <t>5.2</t>
  </si>
  <si>
    <t>VIGAS</t>
  </si>
  <si>
    <t>5.2.1</t>
  </si>
  <si>
    <t>92479</t>
  </si>
  <si>
    <t>MONTAGEM E DESMONTAGEM DE FÔRMA DE VIGA, ESCORAMENTO COM GARFO DE MADEIRA, PÉ-DIREITO SIMPLES, EM CHAPA DE MADEIRA PLASTIFICADA, 18 UTILIZAÇÕES. AF_09/2020</t>
  </si>
  <si>
    <t>5.2.2</t>
  </si>
  <si>
    <t>92760</t>
  </si>
  <si>
    <t>ARMAÇÃO DE PILAR OU VIGA DE UMA ESTRUTURA CONVENCIONAL DE CONCRETO ARMADO EM UM EDIFÍCIO DE MÚLTIPLOS PAVIMENTOS UTILIZANDO AÇO CA-50 DE 6,3 MM - MONTAGEM. AF_12/2015</t>
  </si>
  <si>
    <t>5.2.3</t>
  </si>
  <si>
    <t>92762</t>
  </si>
  <si>
    <t>ARMAÇÃO DE PILAR OU VIGA DE UMA ESTRUTURA CONVENCIONAL DE CONCRETO ARMADO EM UM EDIFÍCIO DE MÚLTIPLOS PAVIMENTOS UTILIZANDO AÇO CA-50 DE 10,0 MM - MONTAGEM. AF_12/2015</t>
  </si>
  <si>
    <t>5.2.4</t>
  </si>
  <si>
    <t>5.3</t>
  </si>
  <si>
    <t>PILARES</t>
  </si>
  <si>
    <t>5.3.1</t>
  </si>
  <si>
    <t>5.3.2</t>
  </si>
  <si>
    <t>92443</t>
  </si>
  <si>
    <t>MONTAGEM E DESMONTAGEM DE FÔRMA DE PILARES RETANGULARES E ESTRUTURAS SIMILARES, PÉ-DIREITO SIMPLES, EM CHAPA DE MADEIRA COMPENSADA PLASTIFICADA, 18 UTILIZAÇÕES. AF_09/2020</t>
  </si>
  <si>
    <t>5.3.3</t>
  </si>
  <si>
    <t>5.3.4</t>
  </si>
  <si>
    <t>COMP 25</t>
  </si>
  <si>
    <t>(ADAPTADA 92720) CONCRETAGEM DE PILARES, FCK = 30 MPA, COM USO DE BOMBA EM EDIFICAÇÃO COM SEÇÃO MÉDIA DE PILARES MENOR OU IGUAL A 0,25 M² - LANÇAMENTO, ADENSAMENTO E ACABAMENTO. AF_12/2015</t>
  </si>
  <si>
    <t>5.4</t>
  </si>
  <si>
    <t>SAPATAS</t>
  </si>
  <si>
    <t>5.4.1</t>
  </si>
  <si>
    <t>96619</t>
  </si>
  <si>
    <t>LASTRO DE CONCRETO MAGRO, APLICADO EM BLOCOS DE COROAMENTO OU SAPATAS, ESPESSURA DE 5 CM. AF_08/2017</t>
  </si>
  <si>
    <t>5.4.2</t>
  </si>
  <si>
    <t>96535</t>
  </si>
  <si>
    <t>FABRICAÇÃO, MONTAGEM E DESMONTAGEM DE FÔRMA PARA SAPATA, EM MADEIRA SERRADA, E=25 MM, 4 UTILIZAÇÕES. AF_06/2017</t>
  </si>
  <si>
    <t>5.4.3</t>
  </si>
  <si>
    <t>96546</t>
  </si>
  <si>
    <t>ARMAÇÃO DE BLOCO, VIGA BALDRAME OU SAPATA UTILIZANDO AÇO CA-50 DE 10 MM - MONTAGEM. AF_06/2017</t>
  </si>
  <si>
    <t>5.4.4</t>
  </si>
  <si>
    <t>96558</t>
  </si>
  <si>
    <t>CONCRETAGEM DE SAPATAS, FCK 30 MPA, COM USO DE BOMBA  LANÇAMENTO, ADENSAMENTO E ACABAMENTO. AF_11/2016</t>
  </si>
  <si>
    <t>5.4.5</t>
  </si>
  <si>
    <t>98557</t>
  </si>
  <si>
    <t xml:space="preserve">IMPERMEABILIZAÇÃO DE SUPERFÍCIE COM EMULSÃO ASFÁLTICA, 2 DEMÃOS AF_06/2018 </t>
  </si>
  <si>
    <t>5.4.6</t>
  </si>
  <si>
    <t>5.4.7</t>
  </si>
  <si>
    <t>031024</t>
  </si>
  <si>
    <t>METRO LINEAR DE SONDAGEM 2.1/2"" SOB LAMINA DE AGUA</t>
  </si>
  <si>
    <t>M</t>
  </si>
  <si>
    <t>5.5</t>
  </si>
  <si>
    <t xml:space="preserve">FECHAMENTO DE FUROS E LAJES </t>
  </si>
  <si>
    <t>5.5.1</t>
  </si>
  <si>
    <t>92917</t>
  </si>
  <si>
    <t>ARMAÇÃO DE ESTRUTURAS DIVERSAS DE CONCRETO ARMADO, EXCETO VIGAS, PILARES, LAJES E FUNDAÇÕES, UTILIZANDO AÇO CA-50 DE 8,0 MM - MONTAGEM. AF_06/2022</t>
  </si>
  <si>
    <t>5.5.2</t>
  </si>
  <si>
    <t>m²</t>
  </si>
  <si>
    <t>5.5.3</t>
  </si>
  <si>
    <t>m³</t>
  </si>
  <si>
    <t>5.5.4</t>
  </si>
  <si>
    <t>83736</t>
  </si>
  <si>
    <t>REPARO/COLAGEM DE ESTRUTURAS DE CONCRETO COM ADESIVO ESTRUTURAL A BASE DE EPOXI, E=2 MM</t>
  </si>
  <si>
    <t>5.5.5</t>
  </si>
  <si>
    <t>90439</t>
  </si>
  <si>
    <t>FURO EM CONCRETO PARA DIÂMETROS MENORES OU IGUAIS A 40 MM. AF_05/2015</t>
  </si>
  <si>
    <t>6.1</t>
  </si>
  <si>
    <t>93185</t>
  </si>
  <si>
    <t>VERGA/CONTRA VERGA PRÉ-MOLDADA PARA PORTAS COM MAIS DE 1,5 M DE VÃO. AF_03/2016</t>
  </si>
  <si>
    <t>6.2</t>
  </si>
  <si>
    <t>93184</t>
  </si>
  <si>
    <t>VERGA/ CONTRAVERGA PRÉ-MOLDADA PARA PORTAS COM ATÉ 1,5 M DE VÃO. AF_03/2016</t>
  </si>
  <si>
    <t>7.1</t>
  </si>
  <si>
    <t>103356</t>
  </si>
  <si>
    <t>ALVENARIA DE VEDAÇÃO DE BLOCOS CERÂMICOS FURADOS NA HORIZONTAL DE 9X19X29 CM (ESPESSURA 9 CM) E ARGAMASSA DE ASSENTAMENTO COM PREPARO EM BETONEIRA. AF_12/2021</t>
  </si>
  <si>
    <t>COBERTURAS</t>
  </si>
  <si>
    <t>8.1</t>
  </si>
  <si>
    <t>13.365.0087-A</t>
  </si>
  <si>
    <t xml:space="preserve">ESPELHO OU CHAPIM EM GRANITO CINZA CORUMBA,ESPESSURA DE 3CM, LARGURA DE 20CM,POLIDO </t>
  </si>
  <si>
    <t>8.2</t>
  </si>
  <si>
    <t>87299</t>
  </si>
  <si>
    <t>ARGAMASSA TRAÇO 1:3 (EM VOLUME DE CIMENTO E AREIA MÉDIA ÚMIDA) PARA CONTRAPISO, PREPARO MECÂNICO COM BETONEIRA 600 L. AF_08/2019</t>
  </si>
  <si>
    <t>9.1</t>
  </si>
  <si>
    <t>100683</t>
  </si>
  <si>
    <t>KIT DE PORTA DE MADEIRA PARA VERNIZ, SEMI-OCA (LEVE OU MÉDIA), PADRÃO MÉDIO, 80X210CM, ESPESSURA DE 3,5CM, ITENS INCLUSOS: DOBRADIÇAS, MONTAGEM E INSTALAÇÃO DE BATENTE, FECHADURA COM EXECUÇÃO DO FURO - FORNECIMENTO E INSTALAÇÃO. AF_12/2019</t>
  </si>
  <si>
    <t>9.2</t>
  </si>
  <si>
    <t>14.002.0240-A</t>
  </si>
  <si>
    <t>PROTECAO PARA PORTA EM ACO ESCOVADO,CHAPA N°14,COM 30CM DE A LTURA.FORNECIMENTO E COLOCACAO (PORTA BANHEIRO PCD)</t>
  </si>
  <si>
    <t>9.3</t>
  </si>
  <si>
    <t>110052</t>
  </si>
  <si>
    <t>PORTA COMPLETA MADEIRA 1 FL.0.80x2.10m-VENEZIANA (CONFORME PROJETO)</t>
  </si>
  <si>
    <t>9.4</t>
  </si>
  <si>
    <t>14.003.0200-A</t>
  </si>
  <si>
    <t>PORTA DE ALUMINIO ANODIZADO AO NATURAL,TENDO 1 CONTRAPINAZIO DIVIDINDO A ESQUADRIA EM 2 VAZIOS P/VIDRO, EM PERFIS SERIE 25,EXCLUSIVE FECHADURAS.FORNECIMENTO E COLOCACAO</t>
  </si>
  <si>
    <t>9.5</t>
  </si>
  <si>
    <t>14.007.0270-A</t>
  </si>
  <si>
    <t>FECHADURA DE CILINDRO OVALADO,DE LATAO,ACABAMENTO CROMADO PA RA PORTAS DE FERRO OU ALUMINIO.FORNECIMENTO</t>
  </si>
  <si>
    <t>9.6</t>
  </si>
  <si>
    <t>100702</t>
  </si>
  <si>
    <t>PORTA DE CORRER DE ALUMÍNIO, COM DUAS FOLHAS PARA VIDRO, INCLUSO VIDRO LISO INCOLOR, FECHADURA E PUXADOR, SEM ALIZAR. AF_12/2019</t>
  </si>
  <si>
    <t>9.7</t>
  </si>
  <si>
    <t>PORTA DE ALUMINIO ANODIZADO AO NATURAL,TENDO 1 CONTRAPINAZIO DIVIDINDO A ESQUADRIA EM 2 VAZIOS P/VIDRO, EM PERFIS SERIE 25,EXCLUSIVE FECHADURAS.FORNECIMENTO E COLOCACAO (PA#)</t>
  </si>
  <si>
    <t>9.8</t>
  </si>
  <si>
    <t>14.003.0163-A</t>
  </si>
  <si>
    <t>CAIXILHO FIXO DE ALUMINIO ANODIZADO AO NATURAL,SERIE 28,PARA VIDRO.FORNECIMENTO E COLOCACAO.  (BANDEIRA E VIDRO FIXO - PA3)</t>
  </si>
  <si>
    <t>9.9</t>
  </si>
  <si>
    <t>94569</t>
  </si>
  <si>
    <t>JANELA DE ALUMÍNIO TIPO MAXIM-AR, COM VIDROS, BATENTE E FERRAGENS. EXCLUSIVE ALIZAR, ACABAMENTO E CONTRAMARCO. FORNECIMENTO E INSTALAÇÃO. AF_12/2019 (CONFORME PROJETO - BANHEIROS)</t>
  </si>
  <si>
    <t>9.10</t>
  </si>
  <si>
    <t>94572</t>
  </si>
  <si>
    <t>JANELA DE ALUMÍNIO DE CORRER COM 2 FOLHAS PARA VIDROS, COM VIDROS, BATENTE, ACABAMENTO COM ACETATO OU BRILHANTE E FERRAGENS. EXCLUSIVE ALIZAR E CONTRAMARCO. FORNECIMENTO E INSTALAÇÃO. AF_12/2019</t>
  </si>
  <si>
    <t>10.1</t>
  </si>
  <si>
    <t>Instalação de Água Fria</t>
  </si>
  <si>
    <t>10.1.1</t>
  </si>
  <si>
    <t>91788</t>
  </si>
  <si>
    <t>(COMPOSIÇÃO REPRESENTATIVA) DO SERVIÇO DE INSTALAÇÃO DE TUBOS DE PVC, SOLDÁVEL, ÁGUA FRIA, DN 50 MM (INSTALADO EM PRUMADA), INCLUSIVE CONEXÕES, CORTES E FIXAÇÕES, PARA PRÉDIOS. AF_10/2015</t>
  </si>
  <si>
    <t>10.1.2</t>
  </si>
  <si>
    <t>91785</t>
  </si>
  <si>
    <t>(COMPOSIÇÃO REPRESENTATIVA) DO SERVIÇO DE INSTALAÇÃO DE TUBOS DE PVC, SOLDÁVEL, ÁGUA FRIA, DN 25 MM (INSTALADO EM RAMAL, SUB-RAMAL, RAMAL DE DISTRIBUIÇÃO OU PRUMADA), INCLUSIVE CONEXÕES, CORTES E FIXAÇÕES, PARA PRÉDIOS. AF_10/2015</t>
  </si>
  <si>
    <t>10.1.3</t>
  </si>
  <si>
    <t>94794</t>
  </si>
  <si>
    <t>REGISTRO DE GAVETA BRUTO, LATÃO, ROSCÁVEL, 1 1/2, COM ACABAMENTO E CANOPLA CROMADOS, INSTALADO EM RESERVAÇÃO DE ÁGUA DE EDIFICAÇÃO QUE POSSUA RESERVATÓRIO DE FIBRA/FIBROCIMENTO  FORNECIMENTO E INSTALAÇÃO. AF_06/2016</t>
  </si>
  <si>
    <t>10.2</t>
  </si>
  <si>
    <t>Instalação Hidrossanitária</t>
  </si>
  <si>
    <t>10.2.1</t>
  </si>
  <si>
    <t>91792</t>
  </si>
  <si>
    <t>(COMPOSIÇÃO REPRESENTATIVA) DO SERVIÇO DE INSTALAÇÃO DE TUBO DE PVC, SÉRIE NORMAL, ESGOTO PREDIAL, DN 40 MM (INSTALADO EM RAMAL DE DESCARGA OU RAMAL DE ESGOTO SANITÁRIO), INCLUSIVE CONEXÕES, CORTES E FIXAÇÕES, PARA PRÉDIOS. AF_10/2015</t>
  </si>
  <si>
    <t>10.2.2</t>
  </si>
  <si>
    <t>91793</t>
  </si>
  <si>
    <t>(COMPOSIÇÃO REPRESENTATIVA) DO SERVIÇO DE INSTALAÇÃO DE TUBO DE PVC, SÉRIE NORMAL, ESGOTO PREDIAL, DN 50 MM (INSTALADO EM RAMAL DE DESCARGA OU RAMAL DE ESGOTO SANITÁRIO), INCLUSIVE CONEXÕES, CORTES E FIXAÇÕES PARA, PRÉDIOS. AF_10/2015</t>
  </si>
  <si>
    <t>10.2.3</t>
  </si>
  <si>
    <t>91794</t>
  </si>
  <si>
    <t>(COMPOSIÇÃO REPRESENTATIVA) DO SERVIÇO DE INST. TUBO PVC, SÉRIE N, ESGOTO PREDIAL, DN 75 MM, (INST. EM RAMAL DE DESCARGA, RAMAL DE ESG. SANITÁRIO, PRUMADA DE ESG. SANITÁRIO OU VENTILAÇÃO), INCL. CONEXÕES, CORTES E FIXAÇÕES, P/ PRÉDIOS. AF_10/2015</t>
  </si>
  <si>
    <t>10.2.4</t>
  </si>
  <si>
    <t>93350</t>
  </si>
  <si>
    <t>COLETOR PREDIAL DE ESGOTO, DA CAIXA ATÉ A REDE (DISTÂNCIA = 10 M, LARGURA DA VALA = 0,65 M), INCLUINDO ESCAVAÇÃO MANUAL, PREPARO DE FUNDO DE VALA E REATERRO MANUAL COM COMPACTAÇÃO MECANIZADA, TUBO PVC P/ REDE COLETORA ESGOTO JEI DN 100 MM E CONEXÕES - FORNECIMENTO E INSTALAÇÃO. AF_03/2016</t>
  </si>
  <si>
    <t>10.2.5</t>
  </si>
  <si>
    <t>74166/002</t>
  </si>
  <si>
    <t>CAIXA DE INSPECAO EM ANEL DE CONCRETO PRE MOLDADO, COM 950MM DE ALTURA TOTAL. ANEIS COM ESP=50MM, DIAM.=600MM. EXCLUSIVE TAMPAO E ESCAVACAO - FORNECIMENTO E INSTALACAO</t>
  </si>
  <si>
    <t>10.2.6</t>
  </si>
  <si>
    <t>6171</t>
  </si>
  <si>
    <t>TAMPA DE CONCRETO ARMADO 60X60X5CM PARA CAIXA</t>
  </si>
  <si>
    <t>10.2.7</t>
  </si>
  <si>
    <t>89707</t>
  </si>
  <si>
    <t>CAIXA SIFONADA, PVC, DN 100 X 100 X 50 MM, JUNTA ELÁSTICA, FORNECIDA E INSTALADA EM RAMAL DE DESCARGA OU EM RAMAL DE ESGOTO SANITÁRIO. AF_12/2014</t>
  </si>
  <si>
    <t>10.2.8</t>
  </si>
  <si>
    <t>98102</t>
  </si>
  <si>
    <t>CAIXA DE GORDURA SIMPLES, CIRCULAR, EM CONCRETO PRÉ-MOLDADO, DIÂMETRO INTERNO = 0,4 M, ALTURA INTERNA = 0,4 M. AF_12/2020</t>
  </si>
  <si>
    <t>10.3</t>
  </si>
  <si>
    <t>Aguas Pluviais</t>
  </si>
  <si>
    <t>10.3.1</t>
  </si>
  <si>
    <t>91791</t>
  </si>
  <si>
    <t>(COMPOSIÇÃO REPRESENTATIVA) DO SERVIÇO DE INSTALAÇÃO DE TUBOS DE PVC, SÉRIE R, ÁGUA PLUVIAL, DN 150 MM (INSTALADO EM CONDUTORES VERTICAIS), INCLUSIVE CONEXÕES, CORTES E FIXAÇÕES, PARA PRÉDIOS. AF_10/2015</t>
  </si>
  <si>
    <t>10.3.2</t>
  </si>
  <si>
    <t>101802</t>
  </si>
  <si>
    <t>CAIXA ENTERRADA RETENTORA DE AREIA RETANGULAR, EM ALVENARIA COM BLOCOS DE CONCRETO, DIMENSÕES INTERNAS: 1,00 X 1,00 X 1,20 M, EXCLUINDO TAMPÃO. AF_12/2020</t>
  </si>
  <si>
    <t>10.3.3</t>
  </si>
  <si>
    <t>94994</t>
  </si>
  <si>
    <t>EXECUÇÃO DE PASSEIO (CALÇADA) OU PISO DE CONCRETO COM CONCRETO MOLDADO IN LOCO, FEITO EM OBRA, ACABAMENTO CONVENCIONAL, ESPESSURA 8 CM, ARMADO. AF_08/2022</t>
  </si>
  <si>
    <t>10.3.4</t>
  </si>
  <si>
    <t>054248</t>
  </si>
  <si>
    <t>RALO ABACAXI FERRO FUNDIDO 150mm</t>
  </si>
  <si>
    <t>10.4</t>
  </si>
  <si>
    <t>Louças / Metais / Acessórios</t>
  </si>
  <si>
    <t>10.4.1</t>
  </si>
  <si>
    <t>86932</t>
  </si>
  <si>
    <t>VASO SANITÁRIO SIFONADO COM CAIXA ACOPLADA LOUÇA BRANCA - PADRÃO MÉDIO, INCLUSO ENGATE FLEXÍVEL EM METAL CROMADO, 1/2 X 40CM - FORNECIMENTO E INSTALAÇÃO. AF_01/2020 (BANHEIRO PCD DE ACORDO COM NBR 9050)</t>
  </si>
  <si>
    <t>10.4.2</t>
  </si>
  <si>
    <t>VASO SANITÁRIO SIFONADO COM CAIXA ACOPLADA LOUÇA BRANCA - PADRÃO MÉDIO, INCLUSO ENGATE FLEXÍVEL EM METAL CROMADO, 1/2 X 40CM - FORNECIMENTO E INSTALAÇÃO. AF_01/2020</t>
  </si>
  <si>
    <t>10.4.3</t>
  </si>
  <si>
    <t>100849</t>
  </si>
  <si>
    <t>ASSENTO SANITÁRIO CONVENCIONAL - FORNECIMENTO E INSTALACAO. AF_01/2020</t>
  </si>
  <si>
    <t>10.4.4</t>
  </si>
  <si>
    <t>061790</t>
  </si>
  <si>
    <t>BOTOEIRA ANTI PANICO ALARME WC AUDIVISUAL PNE/PCD NBR9050</t>
  </si>
  <si>
    <t>10.4.5</t>
  </si>
  <si>
    <t>100867</t>
  </si>
  <si>
    <t>BARRA DE APOIO RETA, EM ACO INOX POLIDO, COMPRIMENTO 70 CM, FIXADA NA PAREDE - FORNECIMENTO E INSTALAÇÃO. AF_01/2020</t>
  </si>
  <si>
    <t>10.4.6</t>
  </si>
  <si>
    <t>100868</t>
  </si>
  <si>
    <t>BARRA DE APOIO RETA, EM ACO INOX POLIDO, COMPRIMENTO 80 CM, FIXADA NA PAREDE - FORNECIMENTO E INSTALAÇÃO. AF_01/2020</t>
  </si>
  <si>
    <t>10.4.7</t>
  </si>
  <si>
    <t>202336</t>
  </si>
  <si>
    <t>KIT BARRA DE APOIO LATERAL P/ LAVATORIO CENTRALIZADO 40CM (CONFORME PROJETO)</t>
  </si>
  <si>
    <t>10.4.8</t>
  </si>
  <si>
    <t>18.002.0013-A</t>
  </si>
  <si>
    <t>LAVATORIO DE LOUCA BRANCA,COM COLUNA SUSPENSA,PARA PESSOAS C OM NECESSIDADES ESPECIFICAS,COM MEDIDAS EM TORNO DE 45,5X35, 5CM,EXCLUSIVE SIFAO,VALVULA DE ESCOAMENTO,RABICHO E TORNEIRA .FORNECIMENTO LAVATÓRIO PCD DE CANTO</t>
  </si>
  <si>
    <t>10.4.9</t>
  </si>
  <si>
    <t>190456</t>
  </si>
  <si>
    <t>LAVATORIO DE CANTO IZY BRANCO 41X33CM DECA</t>
  </si>
  <si>
    <t>10.4.10</t>
  </si>
  <si>
    <t>202347</t>
  </si>
  <si>
    <t>TORNEIRA ALAVANCA PARA PCD AUTOMATICA NBR9050</t>
  </si>
  <si>
    <t>10.4.11</t>
  </si>
  <si>
    <t>86903</t>
  </si>
  <si>
    <t>LAVATÓRIO LOUÇA BRANCA COM COLUNA, 45 X 55CM OU EQUIVALENTE, PADRÃO MÉDIO - FORNECIMENTO E INSTALAÇÃO. AF_01/2020</t>
  </si>
  <si>
    <t>10.4.12</t>
  </si>
  <si>
    <t>86915</t>
  </si>
  <si>
    <t>TORNEIRA CROMADA DE MESA, 1/2 OU 3/4, PARA LAVATÓRIO, PADRÃO MÉDIO - FORNECIMENTO E INSTALAÇÃO. AF_01/2020</t>
  </si>
  <si>
    <t>10.4.13</t>
  </si>
  <si>
    <t>86881</t>
  </si>
  <si>
    <t>SIFÃO DO TIPO GARRAFA EM METAL CROMADO 1 X 1.1/2 - FORNECIMENTO E INSTALAÇÃO. AF_01/2020</t>
  </si>
  <si>
    <t>10.4.14</t>
  </si>
  <si>
    <t>86877</t>
  </si>
  <si>
    <t>VÁLVULA EM METAL CROMADO 1.1/2 X 1.1/2 PARA TANQUE OU LAVATÓRIO, COM OU SEM LADRÃO - FORNECIMENTO E INSTALAÇÃO. AF_01/2020</t>
  </si>
  <si>
    <t>10.4.15</t>
  </si>
  <si>
    <t>18.016.0040-A</t>
  </si>
  <si>
    <t>CUBA DE ACO INOXIDAVEL DE 500X400X200MM,EM CHAPA 20.304,VALV ULA DE ESCOAMENTO TIPO AMERICANA 1623,SIFAO 1680 1.1/2"X1.1/ 2",EXCLUSIVE TORNEIRA.FORNECIMENTO E COLOCACAO</t>
  </si>
  <si>
    <t>10.4.16</t>
  </si>
  <si>
    <t>86909</t>
  </si>
  <si>
    <t>TORNEIRA CROMADA TUBO MÓVEL, DE MESA, 1/2 OU 3/4, PARA PIA DE COZINHA, PADRÃO ALTO - FORNECIMENTO E INSTALAÇÃO. AF_01/2020</t>
  </si>
  <si>
    <t>10.4.17</t>
  </si>
  <si>
    <t>86887</t>
  </si>
  <si>
    <t>ENGATE FLEXÍVEL EM INOX, 1/2 X 40CM - FORNECIMENTO E INSTALAÇÃO. AF_01/2020</t>
  </si>
  <si>
    <t>10.4.18</t>
  </si>
  <si>
    <t>86914</t>
  </si>
  <si>
    <t xml:space="preserve">TORNEIRA CROMADA 1/2 OU 3/4 PARA TANQUE, PADRÃO MÉDIO - FORNECIMENTO E INSTALAÇÃO. AF_01/2020 </t>
  </si>
  <si>
    <t>10.4.19</t>
  </si>
  <si>
    <t>COMP 26</t>
  </si>
  <si>
    <t xml:space="preserve">SUPORTE PARA BANCADA  DE GRANITO (COPA) COM TUBO E FLANGE DE AÇO  2", COM PINTURA ESMALTE, CONFORME PROJETO </t>
  </si>
  <si>
    <t>10.4.20</t>
  </si>
  <si>
    <t>COMP 27</t>
  </si>
  <si>
    <t>BANCADA COM FRONTISPÍCIO E SAIA EM GRANITO PRETO SÃO GABRIEL 2,56X0,60M, ESP=03CM P/01 CUBA EM AÇO 50x40x20 CM, APOIADA NA ALVENARIA E REFORÇADA COM CANTONEIRAS EMA ÇO</t>
  </si>
  <si>
    <t>10.4.21</t>
  </si>
  <si>
    <t>COMP 28</t>
  </si>
  <si>
    <t>BANCADA COM FRONTISPÍCIO E SAIA EM GRANITO PRETO SÃO GABRIEL  4,00X060M, ESP=03CM P/02 CUBAS EM AÇO 50x40x20 CM  APOIADA NA ALVENARIA E REFORÇADA COM CANTONEIRAS EMA ÇO</t>
  </si>
  <si>
    <t>10.4.22</t>
  </si>
  <si>
    <t>COMP 29</t>
  </si>
  <si>
    <t>BANCADA  COM FRONTISPÍCIO E SAIA EM GRANITO PRETO SÃO GABRIEL 1,50X0,40, ESP=03CM APOIADA EM CANTONEIRAS DE AÇO  E TUBO DE AÇO, (EXCLUSIVE O TUBO)</t>
  </si>
  <si>
    <t>10.4.23</t>
  </si>
  <si>
    <t>COMP 30</t>
  </si>
  <si>
    <t>BANCADA DE ATENDIMENTO COM FRONTISPÍCIO E SAIA EM GRANITO PRETO SÃO GABRIEL 2,80X0,80, ESP=03CM APOIADA EM  ALVENARIA E ILHARGA E REFORÇADA COM CANTONEIRAS EM AÇO</t>
  </si>
  <si>
    <t>10.4.24</t>
  </si>
  <si>
    <t>COMP 31</t>
  </si>
  <si>
    <t>BANCADA DE ATENDIMENTO ACESSIVEL  C/ SAIA EM GRANITO PRETO SÃO GABRIEL 1,20X0,80, ESP=03CM APOIADO EM ILHARGA COM CANTONEIRAS EMA ÇO</t>
  </si>
  <si>
    <t>10.4.25</t>
  </si>
  <si>
    <t>COMP 32</t>
  </si>
  <si>
    <t>ILHARGAS EM GRANITO PRETO SÃO GABRIEL ESP=3CM APOIADO GRANITO PRETO SÃO GABRIEL  (1,03X0,80 E 0,81X0,80M, ESP=0,3CM) FIXADAS POR CANTONEIRAS DE METAL</t>
  </si>
  <si>
    <t>10.4.26</t>
  </si>
  <si>
    <t>18.080.0055-A</t>
  </si>
  <si>
    <t>FRONTISPICIO DE GRANITO PRETO,COM SECAO DE 10X2CM,INCLUSIVE REJUNTAMENTO.FORNECIMENTO E COLOCACAO (INCLUINDO SAIA)</t>
  </si>
  <si>
    <t>10.4.27</t>
  </si>
  <si>
    <t>COMP 33</t>
  </si>
  <si>
    <t xml:space="preserve">SAIA EM GRANITO SÃO GABRIEL, DIMENSÕES DE ACORDO COM O PROJETO </t>
  </si>
  <si>
    <t>10.4.28</t>
  </si>
  <si>
    <t>18.005.0013-A</t>
  </si>
  <si>
    <t>PORTA PAPEL HIGIENICO EM PLASTICO ABS.FORNECIMENTRO E COLOCA CAO</t>
  </si>
  <si>
    <t>10.4.29</t>
  </si>
  <si>
    <t>18.005.0012-A</t>
  </si>
  <si>
    <t>PORTA-TOALHA DE PAPEL EM PLASTICO ABS.FORNECIMENTO E COLOCAC AO</t>
  </si>
  <si>
    <t>10.4.30</t>
  </si>
  <si>
    <t>95547</t>
  </si>
  <si>
    <t>SABONETEIRA PLASTICA TIPO DISPENSER PARA SABONETE LIQUIDO COM RESERVATORIO 800 A 1500 ML, INCLUSO FIXAÇÃO. AF_01/2020</t>
  </si>
  <si>
    <t>10.4.31</t>
  </si>
  <si>
    <t>190058</t>
  </si>
  <si>
    <t>ESPELHO CRISTAL 4mm COM MOLDURA DE ALUMINIO (dimensões conforme projeto)</t>
  </si>
  <si>
    <t>10.4.32</t>
  </si>
  <si>
    <t>100874</t>
  </si>
  <si>
    <t>PUXADOR PARA PCD, FIXADO NA PORTA - FORNECIMENTO E INSTALAÇÃO. AF_01/2020</t>
  </si>
  <si>
    <t>11.1</t>
  </si>
  <si>
    <t>64205</t>
  </si>
  <si>
    <t>QUADRO DISTRIBUIÇÃO EMBUTIR PARA 70 DISJUNTORES 225 A + BARRAMENTOS</t>
  </si>
  <si>
    <t>11.2</t>
  </si>
  <si>
    <t>COMP 03</t>
  </si>
  <si>
    <t>DISJUNTOR TERMOMAGNÉTICO TRIPOLAR, CORRENTE 150 A - FORNECIMENTO E INSTALAÇÃO</t>
  </si>
  <si>
    <t>11.3</t>
  </si>
  <si>
    <t>93670</t>
  </si>
  <si>
    <t>DISJUNTOR TRIPOLAR TIPO DIN, CORRENTE NOMINAL DE 25 A - FORNECIMENTO E INSTALAÇÃO</t>
  </si>
  <si>
    <t>11.4</t>
  </si>
  <si>
    <t>93669</t>
  </si>
  <si>
    <t>DISJUNTOR TRIPOLAR TIPO DIN, CORRENTE NOMINAL DE 20 A - FORNECIMENTO E INSTALAÇÃO</t>
  </si>
  <si>
    <t>11.5</t>
  </si>
  <si>
    <t>93662</t>
  </si>
  <si>
    <t>DISJUNTOR BIPOLAR TIPO DIN, CORRENTE NOMINAL DE 20 A - FORNECIMENTO E INSTALAÇÃO</t>
  </si>
  <si>
    <t>11.6</t>
  </si>
  <si>
    <t>93655</t>
  </si>
  <si>
    <t>DISJUNTOR MONOPOLAR TIPO DIN, CORRENTE NOMINAL DE 20 A - FORNECIMENTO E INSTALAÇÃO</t>
  </si>
  <si>
    <t>11.7</t>
  </si>
  <si>
    <t>93654</t>
  </si>
  <si>
    <t>DISJUNTOR MONOPOLAR TIPO DIN, CORRENTE NOMINAL DE 16 A - FORNECIMENTO E INSTALAÇÃO</t>
  </si>
  <si>
    <t>11.8</t>
  </si>
  <si>
    <t>93653</t>
  </si>
  <si>
    <t>DISJUNTOR MONOPOLAR TIPO DIN, CORRENTE NOMINAL DE 10 A- FORNECIMENTO E INSTALAÇÃO</t>
  </si>
  <si>
    <t>11.9</t>
  </si>
  <si>
    <t>64816</t>
  </si>
  <si>
    <t>DISPOSITIVO DIFERENCIAL DR, ALTA SENSIBILIDADE 30 mA, TETRAPOLAR  25 A</t>
  </si>
  <si>
    <t>11.10</t>
  </si>
  <si>
    <t>COMP 04</t>
  </si>
  <si>
    <t>DISPOSITIVO DR, 2 PÓLOS, SENSIBILIDADE 30 mA, CORRENTE 25 A, TIPO AC - FORNECIMENTO E INSTALAÇÃO</t>
  </si>
  <si>
    <t>11.11</t>
  </si>
  <si>
    <t>101901</t>
  </si>
  <si>
    <t>CONTATOR TRIPOLAR CORRENTE NOMINAL 12 A, BOBINA 127 VAC - FORNECIMENTO E INSTALAÇÃO</t>
  </si>
  <si>
    <t>11.12</t>
  </si>
  <si>
    <t>91927</t>
  </si>
  <si>
    <t>CABO  DE COBRE FLEXÍVEL, ISOLADO, 2,5 MM², ANTI-CHAMA, 0,6/1,0 KV, PARA CIRCUITOS TERMINAIS - FORNECIMENTO E INSTALAÇÃO</t>
  </si>
  <si>
    <t>11.13</t>
  </si>
  <si>
    <t>91929</t>
  </si>
  <si>
    <t>CABO  DE COBRE FLEXÍVEL, ISOLADO, 4,0 MM², ANTI-CHAMA, 0,6/1,0 KV, PARA CIRCUITOS TERMINAIS - FORNECIMENTO E INSTALAÇÃO</t>
  </si>
  <si>
    <t>11.14</t>
  </si>
  <si>
    <t>92986</t>
  </si>
  <si>
    <t>CABO  DE COBRE FLEXÍVEL, ISOLADO, 35,0 MM², ANTI-CHAMA, 0,6/1,0 KV, PARA DISTRIBUIÇÃO - FORNECIMENTO E INSTALAÇÃO</t>
  </si>
  <si>
    <t>11.15</t>
  </si>
  <si>
    <t>92988</t>
  </si>
  <si>
    <t>CABO  DE COBRE FLEXÍVEL, ISOLADO, 50,0 MM², ANTI-CHAMA, 0,6/1,0 KV, PARA DISTRIBUIÇÃO - FORNECIMENTO E INSTALAÇÃO</t>
  </si>
  <si>
    <t>11.16</t>
  </si>
  <si>
    <t>92990</t>
  </si>
  <si>
    <t>CABO  DE COBRE FLEXÍVEL, ISOLADO, 70,0 MM², ANTI-CHAMA, 0,6/1,0 KV, PARA DISTRIBUIÇÃO - FORNECIMENTO E INSTALAÇÃO</t>
  </si>
  <si>
    <t>11.17</t>
  </si>
  <si>
    <t>COMP 05</t>
  </si>
  <si>
    <t>ELETRODUTO DE AÇO GALVANIZADO, CLASSE LEVE, DN 20 MM (3/4"), APARENTE, INSTALADO EM TETO - FORNECIMENTO E INSTALAÇÃO</t>
  </si>
  <si>
    <t>11.18</t>
  </si>
  <si>
    <t>COMP 06</t>
  </si>
  <si>
    <t>ELETRODUTO DE AÇO GALVANIZADO, CLASSE LEVE, DN 25 MM (1"), APARENTE, INSTALADO EM TETO - FORNECIMENTO E INSTALAÇÃO</t>
  </si>
  <si>
    <t>11.19</t>
  </si>
  <si>
    <t>COMP 07</t>
  </si>
  <si>
    <t>ELETRODUTO DE AÇO GALVANIZADO, CLASSE LEVE, DN 20 MM (3/4"), APARENTE, INSTALADO EM PAREDE - FORNECIMENTO E INSTALAÇÃO</t>
  </si>
  <si>
    <t>11.20</t>
  </si>
  <si>
    <t>COMP 08</t>
  </si>
  <si>
    <t>ELETRODUTO DE AÇO GALVANIZADO, CLASSE LEVE, DN 25 MM (1"), APARENTE, INSTALADO EM PAREDE - FORNECIMENTO E INSTALAÇÃO</t>
  </si>
  <si>
    <t>11.21</t>
  </si>
  <si>
    <t>91871</t>
  </si>
  <si>
    <t>ELETRODUTO RÍGIDO ROSCÁVEL, PVC, DN 25 MM (3/4"), PARA CIRCUITOS TERMINAIS, INSTALADO EM PAREDE - FORNECIMENTO E INSTALAÇÃO</t>
  </si>
  <si>
    <t>11.22</t>
  </si>
  <si>
    <t>93008</t>
  </si>
  <si>
    <t>ELETRODUTO RÍGIDO ROSCÁVEL, PVC, DN 50 (1 1/2"), PARA REDE ENTERRADA DE DISTRIBUIÇÃO DE ENERGIA ELÉTRICA - FORNECIMENTO E INSTALAÇÃO</t>
  </si>
  <si>
    <t>11.23</t>
  </si>
  <si>
    <t>15.035.0023-A</t>
  </si>
  <si>
    <t>ELETRODUTO PESADO, DIÂMETRO DE 1 1/4", INCLUSIVE CONEXÕES, EXCLUSIVE ABERTURA E FECHAMENTO DE RASGO - FORNECIMENTO E ASSENTAMENTO</t>
  </si>
  <si>
    <t>11.24</t>
  </si>
  <si>
    <t>15.035.0024-A</t>
  </si>
  <si>
    <t>ELETRODUTO PESADO, DIÂMETRO DE 1 1/2", INCLUSIVE CONEXÕES, EXCLUSIVE ABERTURA E FECHAMENTO DE RASGO - FORNECIMENTO E ASSENTAMENTO</t>
  </si>
  <si>
    <t>11.25</t>
  </si>
  <si>
    <t>97668</t>
  </si>
  <si>
    <t>ELETRODUTO FLEXÍVEL CORRUGADO, PEAD, DN 63 (2"), PARA REDE ENTERRADA DE DISTRIBUIÇÃO DE ENERGIA ELÉTRICA - FORNECIMENTO E INSTALAÇÃO</t>
  </si>
  <si>
    <t>11.26</t>
  </si>
  <si>
    <t>91914</t>
  </si>
  <si>
    <t>CURVA90 GRAUS PARA ELETRODUTO, PVC,ROSCÁVEL, DN 25 MM (3/4"), INSTALADA EM PAREDE - FORNECIMENTO E INSTALAÇÃO</t>
  </si>
  <si>
    <t>11.27</t>
  </si>
  <si>
    <t>93018</t>
  </si>
  <si>
    <t>CURVA90 GRAUS PARA ELETRODUTO, PVC,ROSCÁVEL, DN 50 MM (1 1/2"), PARA REDE ENTERRADA DE DISTRIBUIÇÃO DE ENERGIA ELÉTRICA - FORNECIMENTO E INSTALAÇÃO</t>
  </si>
  <si>
    <t>11.28</t>
  </si>
  <si>
    <t>COMP 09</t>
  </si>
  <si>
    <t>CURVA90 GRAUS PARA ELETRODUTO, EM AÇO GALVANIZADO, DIÂMETRO 20 MM (3/4"), APARENTE, INSTALADA EM PAREDE - FORNECIMENTO E INSTALAÇÃO</t>
  </si>
  <si>
    <t>CJ</t>
  </si>
  <si>
    <t>11.29</t>
  </si>
  <si>
    <t>COMP 10</t>
  </si>
  <si>
    <t>CURVA90 GRAUS PARA ELETRODUTO, EM AÇO GALVANIZADO, DIÂMETRO 25 MM (1"), APARENTE, INSTALADA EM PAREDE - FORNECIMENTO E INSTALAÇÃO</t>
  </si>
  <si>
    <t>11.30</t>
  </si>
  <si>
    <t>COMP 11</t>
  </si>
  <si>
    <t>ELETROCALHA PERFURADA TIPO "U", 100X50 MM, CHAPA 22, SEM TAMPA - FORNECIMENTO E INSTALAÇÃO</t>
  </si>
  <si>
    <t>11.31</t>
  </si>
  <si>
    <t>62576</t>
  </si>
  <si>
    <t>TE HORIZONTAL PARA ELETROCALHA PERFURADA 100x50 MM</t>
  </si>
  <si>
    <t>11.32</t>
  </si>
  <si>
    <t>15.018.0810-A</t>
  </si>
  <si>
    <t>COTOVELO RETO PARA ELETROCALHA PERFURADA OU LISA, 100X50 MM, FORNECMENTOE COLOCAÇÃO</t>
  </si>
  <si>
    <t>11.33</t>
  </si>
  <si>
    <t>15.018.0790-A</t>
  </si>
  <si>
    <t>CRUZETA HORIZONTAL 90º PARA ELETROCALHA PERFURADA OU LISA, 100X50 MM, FORNECIMENTO E COLOCAÇÃO</t>
  </si>
  <si>
    <t>11.34</t>
  </si>
  <si>
    <t>62562</t>
  </si>
  <si>
    <t>TERMINAL PARA ELETROCALHA 100X50 MM</t>
  </si>
  <si>
    <t>11.35</t>
  </si>
  <si>
    <t>COMP 12</t>
  </si>
  <si>
    <t>ATERRAMENTO ELETROCALHA - FORNECIMENTO E INSTALAÇÃO</t>
  </si>
  <si>
    <t>11.36</t>
  </si>
  <si>
    <t>COMP 13</t>
  </si>
  <si>
    <t>SAÍDA HORIZONTAL DE ELETROCALHA PARA ELETRODUTO RÍGIDO DE 3/4" - FORNECIMENTO E INSTALAÇÃO</t>
  </si>
  <si>
    <t>11.37</t>
  </si>
  <si>
    <t>COMP 14</t>
  </si>
  <si>
    <t>SAÍDA HORIZONTAL DE ELETROCALHA PARA ELETRODUTO RÍGIDO DE 1" - FORNECIMENTO E INSTALAÇÃO</t>
  </si>
  <si>
    <t>11.38</t>
  </si>
  <si>
    <t>61856</t>
  </si>
  <si>
    <t>CONDULETE ALUMÍNIO "E" 3/4" SEM TAMPA</t>
  </si>
  <si>
    <t>11.39</t>
  </si>
  <si>
    <t>COMP 15</t>
  </si>
  <si>
    <t>CONDULETE DE ALUMÍNIO, TIPO C, PARA ELETRODUTO 3/4", SEM TAMPA CEGA, APARENTE - FORNECIMENTO E INSTALAÇÃO</t>
  </si>
  <si>
    <t>11.40</t>
  </si>
  <si>
    <t>95778</t>
  </si>
  <si>
    <t>CONDULETE DE ALUMÍNIO, TIPO "C", PARA ELETRODUTO DE AÇO GALVANIZADO DN 20 MM (3/4"), APARENTE - FORNECIMENTO E INSTALAÇÃO</t>
  </si>
  <si>
    <t>11.41</t>
  </si>
  <si>
    <t>61754</t>
  </si>
  <si>
    <t>CONDULETE ALUMÍNIO "T" 3/4" SEM TAMPA</t>
  </si>
  <si>
    <t>11.42</t>
  </si>
  <si>
    <t>95795</t>
  </si>
  <si>
    <t>CONDULETE DE ALUMÍNIO, TIPO "T", PARA ELETRODUTO DE AÇO GALVANIZADO DN 20 MM (3/4"), APARENTE - FORNECIMENTO E INSTALAÇÃO</t>
  </si>
  <si>
    <t>11.43</t>
  </si>
  <si>
    <t>61858</t>
  </si>
  <si>
    <t>CONDULETE ALUMÍNIO "LL" 3/4" SEM TAMPA</t>
  </si>
  <si>
    <t>11.44</t>
  </si>
  <si>
    <t>61230</t>
  </si>
  <si>
    <t>CONDULETE ALUMÍNIO "LR" 3/4" SEM TAMPA</t>
  </si>
  <si>
    <t>11.45</t>
  </si>
  <si>
    <t>61201</t>
  </si>
  <si>
    <t>CONDULETE ALUMÍNIO "TB" 3/4"COM TAMPA</t>
  </si>
  <si>
    <t>11.46</t>
  </si>
  <si>
    <t>95802</t>
  </si>
  <si>
    <t>CONDULETE DE ALUMÍNIO, TIPO "X", PARA ELETRODUTO DE AÇO GALVANIZADO DN 25 MM (1"), APARENTE - FORNECIMENTO E INSTALAÇÃO</t>
  </si>
  <si>
    <t>11.47</t>
  </si>
  <si>
    <t>COMP 16</t>
  </si>
  <si>
    <t>CONDULETE DE ALUMÍNIO, TIPO LR, PARA ELETRODUTO 1 1/2", COM TAMPA CEGA, APARENTE - FORNECIMENTO E INSTALAÇÃO</t>
  </si>
  <si>
    <t>11.48</t>
  </si>
  <si>
    <t>COMP 17</t>
  </si>
  <si>
    <t>CONDULETE DE ALUMÍNIO, TIPO E, PARA ELETRODUTO 3/4", COM TAMPA CEGA E PRENSA CABO, APARENTE - FORNECIMENTO E INSTALAÇÃO</t>
  </si>
  <si>
    <t>11.49</t>
  </si>
  <si>
    <t>COMP 18</t>
  </si>
  <si>
    <t>CONDULETE DE ALUMÍNIO, TIPO E, PARA ELETRODUTO 1 1/4", COM TAMPA CEGA E PRENSA CABO, APARENTE - FORNECIMENTO E INSTALAÇÃO</t>
  </si>
  <si>
    <t>11.50</t>
  </si>
  <si>
    <t>COMP 19</t>
  </si>
  <si>
    <t>CONDULETE DE ALUMÍNIO, TIPO C, PARA ELETRODUTO 1 1/4", COM TAMPA CEGA E PRENSA CABO, APARENTE - FORNECIMENTO E INSTALAÇÃO</t>
  </si>
  <si>
    <t>11.51</t>
  </si>
  <si>
    <t>COMP 20</t>
  </si>
  <si>
    <t>CONDULETE DE ALUMÍNIO, TIPO C, PARA ELETRODUTO 1 1/2", COM TAMPA CEGA, BUCHA DE REDUÇÃO E PRENSA CABO, APARENTE - FORNECIMENTO E INSTALAÇÃO</t>
  </si>
  <si>
    <t>11.52</t>
  </si>
  <si>
    <t>COMP 21</t>
  </si>
  <si>
    <t>CAIXA DE PASSAGEM 4"X2",EM PVC PARA DERIVAÇÃO PONTOS ILUMINAÇÃO - FORNECIMENTO E INSTALAÇÃO</t>
  </si>
  <si>
    <t>11.53</t>
  </si>
  <si>
    <t>97892</t>
  </si>
  <si>
    <t>CAIXA ENTERRADA ELÉTRICA RETANGULAR, EM ALVENARIA COM BLOCOS DE CONCRETO, FUNDO COM BRITA, DIMENSÕES INTERNAS 0,6X0,6X0,6 M</t>
  </si>
  <si>
    <t>11.54</t>
  </si>
  <si>
    <t>63511</t>
  </si>
  <si>
    <t>CABO PARALELO PP COM 3 CONDUTORES 450/750 V 1,5 MM²</t>
  </si>
  <si>
    <t>11.55</t>
  </si>
  <si>
    <t>COMP 22</t>
  </si>
  <si>
    <t>PLUGUE 2P+T MACHO PARA LIGAÇÃO DE LUMINÁRIAS - FORNECIMENTO E INSTALAÇÃO</t>
  </si>
  <si>
    <t>11.56</t>
  </si>
  <si>
    <t>COMP 23</t>
  </si>
  <si>
    <t>PLUGUE 2P+T FEMEA PARA LIGAÇÃO DE LUMINÁRIAS - FORNECIMENTO E INSTALAÇÃO</t>
  </si>
  <si>
    <t>11.57</t>
  </si>
  <si>
    <t>92000</t>
  </si>
  <si>
    <t>TOMADA BAIXA DE EMBUTIR (1 MÓDULO), 2P+T, 10 A, INCLUINDO SUPORTE E PLACA - FORNECIMENTO E INSTALAÇÃO</t>
  </si>
  <si>
    <t>11.58</t>
  </si>
  <si>
    <t>92008</t>
  </si>
  <si>
    <t>TOMADA BAIXA DE EMBUTIR (2 MÓDULOS), 2P+T, 10 A, INCLUINDO SUPORTE E PLACA - FORNECIMENTO E INSTALAÇÃO</t>
  </si>
  <si>
    <t>11.59</t>
  </si>
  <si>
    <t>91996</t>
  </si>
  <si>
    <t>TOMADA MÉDIA DE EMBUTIR (1 MÓDULO), 2P+T, 10 A, INCLUINDO SUPORTE E PLACA - FORNECIMENTO E INSTALAÇÃO</t>
  </si>
  <si>
    <t>11.60</t>
  </si>
  <si>
    <t>91997</t>
  </si>
  <si>
    <t>TOMADA MÉDIA DE EMBUTIR (1 MÓDULO), 2P+T, 20 A, INCLUINDO SUPORTE E PLACA - FORNECIMENTO E INSTALAÇÃO</t>
  </si>
  <si>
    <t>11.61</t>
  </si>
  <si>
    <t>91992</t>
  </si>
  <si>
    <t xml:space="preserve">TOMADA ALTA DE EMBUTIR (1 MÓDULO), 2P+T, 10 A, INCLUINDO SUPORTE E PLACA - FORNECIMENTO E INSTALAÇÃO </t>
  </si>
  <si>
    <t>11.62</t>
  </si>
  <si>
    <t>91953</t>
  </si>
  <si>
    <t>INTERRUPTOR SIMPLES (1 MÓDULO), 10 A/250 V, INCLUINDO SUPORTE E PLACA - FORNECIMENTO E INSTALAÇÃO</t>
  </si>
  <si>
    <t>11.63</t>
  </si>
  <si>
    <t>91959</t>
  </si>
  <si>
    <t>INTERRUPTOR SIMPLES (2 MÓDULOS), 10 A/250 V, INCLUINDO SUPORTE E PLACA - FORNECIMENTO E INSTALAÇÃO</t>
  </si>
  <si>
    <t>11.64</t>
  </si>
  <si>
    <t>91967</t>
  </si>
  <si>
    <t>INTERRUPTOR SIMPLES (3 MÓDULOS), 10 A/250 V, INCLUINDO SUPORTE E PLACA - FORNECIMENTO E INSTALAÇÃO</t>
  </si>
  <si>
    <t>11.65</t>
  </si>
  <si>
    <t>63461</t>
  </si>
  <si>
    <t>CABO COBRE NÚ 7 FIOS 1 AWG - 35,0 MM²</t>
  </si>
  <si>
    <t>11.66</t>
  </si>
  <si>
    <t>63902</t>
  </si>
  <si>
    <t>HASTE ATERRAMENTO COBREADA 5/8" X 2,4 M</t>
  </si>
  <si>
    <t>11.67</t>
  </si>
  <si>
    <t>98111</t>
  </si>
  <si>
    <t>CAIXA DE INSPEÇÃO PARA ATERRAMENTO, CIRCULAR, EM POLIETILENO, DIÂMETRO INTERNO = 0,3 M</t>
  </si>
  <si>
    <t>11.68</t>
  </si>
  <si>
    <t>425</t>
  </si>
  <si>
    <t>GRAMPO METÁLICO TIPO OLHAL PARA HASTE DE ATERRAMENTO DE 5/8", CONDUTOR DE 10 A 50 MM²</t>
  </si>
  <si>
    <t>11.69</t>
  </si>
  <si>
    <t>15.017.0275-A</t>
  </si>
  <si>
    <t>TERMINAL MECANICO A COMPRESSÃO, FABRICADO EM COBRE, PARA CABO DE 35 MM² - FORNECIMENTO E COLOCAÇÃO</t>
  </si>
  <si>
    <t>11.70</t>
  </si>
  <si>
    <t>18.027.0476-A</t>
  </si>
  <si>
    <t>LUMINARIA DE SOBREPOR, FIXADA EM LAJE OU FORRO, TIPO CALHA, CHANFRADA OU PRISMATICA, COMPLETA, COM LAMPADA LED TUBULAR DE 2 X 18W. FORNECIMENTO E COLOCACAO</t>
  </si>
  <si>
    <t>11.71</t>
  </si>
  <si>
    <t>102085</t>
  </si>
  <si>
    <t>LUMINÁRIA ESTANQUE COM PROTEÇÃO CONTRA ÁGUA, POEIRA OU IMPACTOS - FORNECIMENTO E INSTALAÇÃO. AF_08/2020</t>
  </si>
  <si>
    <t>11.72</t>
  </si>
  <si>
    <t>100902</t>
  </si>
  <si>
    <t>LÂMPADA TUBULAR LED DE 9/10 W, BASE G13 - FORNECIMENTO E INSTALAÇÃO. AF_02/2020_P</t>
  </si>
  <si>
    <t>11.73</t>
  </si>
  <si>
    <t>060113</t>
  </si>
  <si>
    <t>KIT TRILHO ELETRIFICADO 1,5M + 3 SPOT LED 18W BRANCO (DE ACORDO COM PROJETO)</t>
  </si>
  <si>
    <t>11.74</t>
  </si>
  <si>
    <t>060386</t>
  </si>
  <si>
    <t>LUMINARIA - PERFIL LED EMBUTIR SLIM 2M P/ FITA LED COMPLETA</t>
  </si>
  <si>
    <t>11.75</t>
  </si>
  <si>
    <t>COTAÇÃO  06</t>
  </si>
  <si>
    <t xml:space="preserve">POSTE DE LUZ 1 PÉTALA LED, USO EXTERNO (IP65), POTÊNCIA 18W. ACAB EM ALUMÍNIO E PINTURA ELETROSTÁTICA PRETA. </t>
  </si>
  <si>
    <t>11.76</t>
  </si>
  <si>
    <t>21.001.0160-A</t>
  </si>
  <si>
    <t>ASSENTAMENTO DE POSTE RETO,DE ACO DE 3,50 ATE 6,00M,COM FLAN GE DE ACO SOLDADO NA SUA BASE,FIXADO POR PARAFUSOS CHUMBADOR ES ENGASTADOS EM FUNDACAO DE CONCRETO.</t>
  </si>
  <si>
    <t>11.77</t>
  </si>
  <si>
    <t>060561</t>
  </si>
  <si>
    <t>FITA DE LED SILICONADA, 120 LEDS POR METRO, POTʎCIA 9,6 W/M</t>
  </si>
  <si>
    <t>11.78</t>
  </si>
  <si>
    <t>060562</t>
  </si>
  <si>
    <t>FONTE DE ALIMENTACAO P/ FITA LED,ENTRADA BIVOLT 110/220 5A</t>
  </si>
  <si>
    <t>11.79</t>
  </si>
  <si>
    <t>060563</t>
  </si>
  <si>
    <t>FONTE DE ALIMENTACAO P/ FITA LED,ENTRADA BIVOLT 110/220 2,5A</t>
  </si>
  <si>
    <t>11.80</t>
  </si>
  <si>
    <t>060639</t>
  </si>
  <si>
    <t>SPOT EMBUTIR SOLO COM GRADE PARA 1 LMPADA PAR20/30/38 PRETO</t>
  </si>
  <si>
    <t>11.81</t>
  </si>
  <si>
    <t>060643</t>
  </si>
  <si>
    <t>ESPETO DE JARDIM LED 5W LUZ BRANCO QUENTE BIVOLT EMPALUX</t>
  </si>
  <si>
    <t>11.82</t>
  </si>
  <si>
    <t>063300</t>
  </si>
  <si>
    <t>CABO PP CORDPLAST 3 CONDUTORES 450/750V 2,50mm2</t>
  </si>
  <si>
    <t>11.83</t>
  </si>
  <si>
    <t>01276</t>
  </si>
  <si>
    <t>CABO PP CORDPLAST 4 CONDUTORES 450/750V 4,0mm2</t>
  </si>
  <si>
    <t>11.84</t>
  </si>
  <si>
    <t>15.017.0285-A</t>
  </si>
  <si>
    <t>TERMINAL MECANICO A COMPRESSAO,FABRICADO EM COBRE,PARA CABO DE 70MM2.FORNECIMENTO E COLOCACAO</t>
  </si>
  <si>
    <t>11.85</t>
  </si>
  <si>
    <t>15.017.0280-A</t>
  </si>
  <si>
    <t>TERMINAL MECANICO A COMPRESSAO,FABRICADO EM COBRE,PARA CABO DE 50MM2.FORNECIMENTO E COLOCACAO</t>
  </si>
  <si>
    <t>INSTALAÇÕES LÓGICA / TELEFONIA</t>
  </si>
  <si>
    <t>12.1</t>
  </si>
  <si>
    <t>59639</t>
  </si>
  <si>
    <t>MINI RACK 6UX450MM</t>
  </si>
  <si>
    <t>UNID</t>
  </si>
  <si>
    <t>12.2</t>
  </si>
  <si>
    <t>79156</t>
  </si>
  <si>
    <t>CONVERSOR DE MIDIA 10/100 BASETX(RJ45) PARA FIBRA OTICA 100</t>
  </si>
  <si>
    <t>12.3</t>
  </si>
  <si>
    <t>59250</t>
  </si>
  <si>
    <t>PATCH PANEL 24 PORTAS CAT 6 19"</t>
  </si>
  <si>
    <t>12.4</t>
  </si>
  <si>
    <t>59252</t>
  </si>
  <si>
    <t>SWITCH WIRED GIGABIT 24 PORTAS</t>
  </si>
  <si>
    <t>12.5</t>
  </si>
  <si>
    <t>79560</t>
  </si>
  <si>
    <t>REGUA 19" C/6 TOMADAS ELETRICAS, FUSIVEL E RABICHO DE 2,5 M</t>
  </si>
  <si>
    <t>12.6</t>
  </si>
  <si>
    <t>59441</t>
  </si>
  <si>
    <t>PATCH CORDS RJ45 CAT 6 4 PARES 2,0 M</t>
  </si>
  <si>
    <t>12.7</t>
  </si>
  <si>
    <t>98297</t>
  </si>
  <si>
    <t>CABO ELETRONICO CATEGORIA 6, INSTALADO EM EDIFICAÇÃO INSTITUCIONAL - FORNECIMENTO E INSTALAÇÃO</t>
  </si>
  <si>
    <t>12.8</t>
  </si>
  <si>
    <t>59560</t>
  </si>
  <si>
    <t>CABO DE FIBRA OPTICA 2 FIBRAS - PADRÃO MONOMODO</t>
  </si>
  <si>
    <t>12.9</t>
  </si>
  <si>
    <t>98307</t>
  </si>
  <si>
    <t>TOMADA DE REDE RJ45 - FORNECIMENTO E INSTALAÇÃO</t>
  </si>
  <si>
    <t>12.10</t>
  </si>
  <si>
    <t>COMP 40</t>
  </si>
  <si>
    <t>PRÓPRIA</t>
  </si>
  <si>
    <t>TOMADA DUPLA DE REDE RJ45 - FORNECIMENTO E INSTALAÇÃO</t>
  </si>
  <si>
    <t>12.11</t>
  </si>
  <si>
    <t>12.12</t>
  </si>
  <si>
    <t>12.13</t>
  </si>
  <si>
    <t>12.14</t>
  </si>
  <si>
    <t>15.035.0022-A</t>
  </si>
  <si>
    <t>ELETRODUTO PESADO, DIÂMETRO DE 1", INCLUSIVE CONEXÕES, EXCLUSIVE ABERTURA E FECHAMENTO DE RASGO - FORNECIMENTO E ASSENTAMENTO</t>
  </si>
  <si>
    <t>12.15</t>
  </si>
  <si>
    <t>61069</t>
  </si>
  <si>
    <t>ELETRODUTO GALVANIZADO NBR 5597 40 MM 1 1/2"</t>
  </si>
  <si>
    <t>12.16</t>
  </si>
  <si>
    <t>12.17</t>
  </si>
  <si>
    <t>59263</t>
  </si>
  <si>
    <t>ELETRODUTO PVC 1"</t>
  </si>
  <si>
    <t>12.18</t>
  </si>
  <si>
    <t>12.19</t>
  </si>
  <si>
    <t>91917</t>
  </si>
  <si>
    <t>CURVA90 GRAUS PARA ELETRODUTO, PVC,ROSCÁVEL, DN 32 MM (1"), INSTALADA EM PAREDE - FORNECIMENTO E INSTALAÇÃO</t>
  </si>
  <si>
    <t>12.20</t>
  </si>
  <si>
    <t>12.21</t>
  </si>
  <si>
    <t>12.22</t>
  </si>
  <si>
    <t>61868</t>
  </si>
  <si>
    <t>CURVA ELETRODUTO GALVANIZADO 1 1/2"</t>
  </si>
  <si>
    <t>12.23</t>
  </si>
  <si>
    <t>12.24</t>
  </si>
  <si>
    <t>12.25</t>
  </si>
  <si>
    <t>15.018.0065-A</t>
  </si>
  <si>
    <t>CAIXA DE LIGAÇÃO DE ALUMÍNIO SILICIO, TIPO CONDULETES, NO FORMATO LB, DIÂMETRO 3/4". FORNECIMENTO E COLOCAÇÃO</t>
  </si>
  <si>
    <t>12.26</t>
  </si>
  <si>
    <t>61853</t>
  </si>
  <si>
    <t>CONDULETE ALUMÍNIO "E" 1" SEM TAMPA</t>
  </si>
  <si>
    <t>12.27</t>
  </si>
  <si>
    <t>COMP 41</t>
  </si>
  <si>
    <t>CONDULETE DE ALUMÍNIO, TIPO X, PARA ELETRODUTO 1 ", COM TAMPA CEGA E BUCHA DE REDUÇÃO, APARENTE - FORNECIMENTO E INSTALAÇÃO</t>
  </si>
  <si>
    <t>12.28</t>
  </si>
  <si>
    <t>95781</t>
  </si>
  <si>
    <t>CONDULETE DE ALUMÍNIO, TIPO C, PARA ELETRODUTO DE AÇO GALVANIZADO DN 25 MM (1"), APARENTE - FORNECIMENTO E INSTALAÇÃO</t>
  </si>
  <si>
    <t>12.29</t>
  </si>
  <si>
    <t>61213</t>
  </si>
  <si>
    <t>CONDULETE ALUMÍNIO C/TAMPA TIPOC/LB/LL/LR 1 1/2"</t>
  </si>
  <si>
    <t>12.30</t>
  </si>
  <si>
    <t>COMP  42</t>
  </si>
  <si>
    <t>CONDULETE DE ALUMÍNIO, TIPO T, PARA ELETRODUTO 1 1/2", COM TAMPA CEGA E BUCHA DE REDUÇÃO, APARENTE - FORNECIMENTO E INSTALAÇÃO</t>
  </si>
  <si>
    <t>12.31</t>
  </si>
  <si>
    <t>COMP 43</t>
  </si>
  <si>
    <t>CONDULETE DE ALUMÍNIO, TIPO X, PARA ELETRODUTO 1 1/2", COM TAMPA CEGA E BUCHA DE REDUÇÃO, APARENTE - FORNECIMENTO E INSTALAÇÃO</t>
  </si>
  <si>
    <t>12.32</t>
  </si>
  <si>
    <t>97886</t>
  </si>
  <si>
    <t>CAIXA ENTERRADA ELÉTRICA RETANGULAR, EM ALVENARIA COM TIJOLOS CERAMICOS MACIÇOS, FUNDO COM BRITA, DIMENSÕES INTERNAS 0,3X0,3X0,3 M</t>
  </si>
  <si>
    <t>13.1</t>
  </si>
  <si>
    <t>055863</t>
  </si>
  <si>
    <t>EXTINTOR PO QUIMICO SECO 6kg ABC NBR 15808:2017</t>
  </si>
  <si>
    <t>13.2</t>
  </si>
  <si>
    <t>97599</t>
  </si>
  <si>
    <t>LUMINÁRIA DE EMERGÊNCIA, COM 30 LÂMPADAS LED DE 2 W, SEM REATOR - FORNECIMENTO E INSTALAÇÃO. AF_02/2020</t>
  </si>
  <si>
    <t>13.3</t>
  </si>
  <si>
    <t>05.054.0105-A</t>
  </si>
  <si>
    <t>PLACA FOTOLUMINESCENTE DE SINALIZACAO BASICA PARA EXTINTOR DE INCENDIO,EM PVC ANTICHAMA,DIMENSOES APROXIMADAS DE (15X15) CM,DE ACORDO COM A NORMA NBR 13434-2.FORNECIMENTO E COLOCACAO</t>
  </si>
  <si>
    <t>13.4</t>
  </si>
  <si>
    <t>05.054.0100-A</t>
  </si>
  <si>
    <t>PLACA FOTOLUMINESCENTE DE SINALIZACAO BASICA PARA SAIDA DE EMERGENCIA,EM PVC ANTICHAMA,DIMENSOES APROXIMADAS DE (10X20)CM, DE ACORDO COM A NORMA NBR 13434-2.FORNECIMENTO E COLOCACAO</t>
  </si>
  <si>
    <t>13.5</t>
  </si>
  <si>
    <t>05.054.0120-A</t>
  </si>
  <si>
    <t>PLACA FOTOLUMINESCENTE DE SINALIZACAO DE SEGURANCA CONTRA INCENDIO, DE PROIBICAO, EM PVC ANTICHAMA, FORMA CIRCULAR, DIAMETRO APROXIMADO DE 20CM,DE ACORDO COM A NORMA NBR 13434-2. FORNECIMENTO E COLOCACAO</t>
  </si>
  <si>
    <t>14.1</t>
  </si>
  <si>
    <t>COMP 38</t>
  </si>
  <si>
    <t>AR CONDICIONADO SPLIT ON/OFF, PISO TETO, 48.000 BTU/H, CICLO FRIO - FORNECIMENTO E INSTALAÇÃO. AF_11/2021_P</t>
  </si>
  <si>
    <t>14.2</t>
  </si>
  <si>
    <t>103254</t>
  </si>
  <si>
    <t>AR CONDICIONADO SPLIT INVERTER, HI-WALL (PAREDE), 24000 BTU/H, CICLO FRIO - FORNECIMENTO E INSTALAÇÃO. AF_11/2021_P</t>
  </si>
  <si>
    <t>14.3</t>
  </si>
  <si>
    <t>COMP39</t>
  </si>
  <si>
    <t>AR CONDICIONADO SPLIT ON/OFF, PISO TETO, 60.000 BTU/H, CICLO FRIO - FORNECIMENTO E INSTALAÇÃO. AF_11/2021_P</t>
  </si>
  <si>
    <t>14.4</t>
  </si>
  <si>
    <t>97328</t>
  </si>
  <si>
    <t>TUBO EM COBRE FLEXÍVEL, DN 3/8", COM ISOLAMENTO, INSTALADO EM RAMAL DE ALIMENTAÇÃO DE AR CONDICIONADO COM CONDENSADORA INDIVIDUAL  FORNECIMENTO E INSTALAÇÃO. AF_12/2015</t>
  </si>
  <si>
    <t>14.5</t>
  </si>
  <si>
    <t>97330</t>
  </si>
  <si>
    <t>TUBO EM COBRE FLEXÍVEL, DN 5/8", COM ISOLAMENTO, INSTALADO EM RAMAL DE ALIMENTAÇÃO DE AR CONDICIONADO COM CONDENSADORA INDIVIDUAL  FORNECIMENTO E INSTALAÇÃO. AF_12/2015</t>
  </si>
  <si>
    <t>14.6</t>
  </si>
  <si>
    <t>15.005.0260-A</t>
  </si>
  <si>
    <t>TUBULACAO EM COBRE PARA INTERLIGACAO DE SPLIT SYSTEM AO COND ENSADOR/EVAPORADOR,INCLUSIVE ISOLAMENTO TERMICO,ALIMENTACAO ELETRICA,CONEXOES E FIXACAO,PARA APARELHOS DE 60000 BTU'S.FO RNECIMENTO E INSTALACAO</t>
  </si>
  <si>
    <t>REVESTIMENTO</t>
  </si>
  <si>
    <t>15.1</t>
  </si>
  <si>
    <t>89173</t>
  </si>
  <si>
    <t>(COMPOSIÇÃO REPRESENTATIVA) DO SERVIÇO DE EMBOÇO/MASSA ÚNICA, APLICADO MANUALMENTE, TRAÇO 1:2:8, EM BETONEIRA DE 400L, PAREDES INTERNAS, COM EXECUÇÃO DE TALISCAS, EDIFICAÇÃO HABITACIONAL UNIFAMILIAR (CASAS) E EDIFICAÇÃO PÚBLICA PADRÃO. AF_12/2014</t>
  </si>
  <si>
    <t>15.2</t>
  </si>
  <si>
    <t>120319</t>
  </si>
  <si>
    <t>AZULEJO 30X60 RETIFICADA CETIM BIANCO PORTOBELLO</t>
  </si>
  <si>
    <t>15.3</t>
  </si>
  <si>
    <t>COMP 37</t>
  </si>
  <si>
    <t>PAINÉIL EM CHAPA  DE MADEIRA OSB NA COR NATURAL DE PINUS Ref. Apa Plus LP BRASIL EQUIVALENTE TÉCNICO, ACABAMENTO VERNIZ(INCLUSIVE)</t>
  </si>
  <si>
    <t>15.4</t>
  </si>
  <si>
    <t xml:space="preserve">ET 39.05.0150 </t>
  </si>
  <si>
    <t>SCO-RJ</t>
  </si>
  <si>
    <t>TELA DE ACO SOLDADA TELCON Q-61 OU SIMILAR, COM MALHA DE (15X15)CM, CA-60, COM DIAMETRO DE 3,4MM E 0,97KG/M2. PINTURA TINTA ESMALTE CONFORME PROJETO,FORNECIMENTO E COLOCACAO</t>
  </si>
  <si>
    <t>16.1</t>
  </si>
  <si>
    <t>160501</t>
  </si>
  <si>
    <t>IMPERMEABILIZACAO DE TERRACOS COM MANTA ASFALTICA</t>
  </si>
  <si>
    <t>17.1</t>
  </si>
  <si>
    <t>87262</t>
  </si>
  <si>
    <t>REVESTIMENTO CERÂMICO PARA PISO COM PLACAS TIPO PORCELANATO DE DIMENSÕES 60X60 CM APLICADA EM AMBIENTES DE ÁREA ENTRE 5 M² E 10 M². AF_06/2014</t>
  </si>
  <si>
    <t>17.2</t>
  </si>
  <si>
    <t>170166</t>
  </si>
  <si>
    <t>PORCELANATO 90X90  (CONFORME PROJETO)</t>
  </si>
  <si>
    <t>17.3</t>
  </si>
  <si>
    <t>MERCADO</t>
  </si>
  <si>
    <t>COT 01</t>
  </si>
  <si>
    <t>PISO DECK EM MADEIRA PLÁSTICA</t>
  </si>
  <si>
    <t>17.4</t>
  </si>
  <si>
    <t>101739</t>
  </si>
  <si>
    <t>RODAPÉ EM MADEIRA, ALTURA 7CM, FIXADO COM COLA E PARAFUSOS. AF_09/2020</t>
  </si>
  <si>
    <t>17.5</t>
  </si>
  <si>
    <t>13.331.0050-A</t>
  </si>
  <si>
    <t>RODAPE COM CERAMICA EM PORCELANATO NATURAL,COM 7,5 A 10CM DE ALTURA,ASSENTES CONFORME ITEM 13.025.0016</t>
  </si>
  <si>
    <t>17.6</t>
  </si>
  <si>
    <t>13.301.0110-A</t>
  </si>
  <si>
    <t>RODAPE DE CIMENTADO IMPERMEAVEL COM 10CM DE ALTURA E 3CM DE ESPESSURA, EM ARGAMASSA DE CIMENTO E AREIA, NO TRACO 1:3 E IMPERMEABILIZANTE DE PEGA NORMAL ADICIONADO A AGUA DA ARGA MASSA NA DOSAGEM DE 1:12,ALISADO A COLHER,SOBRE PAREDE EM OS SO</t>
  </si>
  <si>
    <t>17.7</t>
  </si>
  <si>
    <t>170322</t>
  </si>
  <si>
    <t>SOCO EM TIJOLOS 8 FUROS 10x20x20cm-CIMENTO/AREIA-10cm</t>
  </si>
  <si>
    <t>17.8</t>
  </si>
  <si>
    <t>98689</t>
  </si>
  <si>
    <t>SOLEIRA EM GRANITO, LARGURA 15 CM, ESPESSURA 2,0 CM. AF_09/2020</t>
  </si>
  <si>
    <t>17.9</t>
  </si>
  <si>
    <t>17.10</t>
  </si>
  <si>
    <t>101965</t>
  </si>
  <si>
    <t>PEITORIL LINEAR EM GRANITO OU MÁRMORE, L = 15CM, COMPRIMENTO DE ATÉ 2M, ASSENTADO COM ARGAMASSA 1:6 COM ADITIVO. AF_11/2020</t>
  </si>
  <si>
    <t>18.1</t>
  </si>
  <si>
    <t>88485</t>
  </si>
  <si>
    <t>APLICAÇÃO DE FUNDO SELADOR ACRÍLICO EM PAREDES, UMA DEMÃO. AF_06/2014</t>
  </si>
  <si>
    <t>18.2</t>
  </si>
  <si>
    <t>88495</t>
  </si>
  <si>
    <t>APLICAÇÃO E LIXAMENTO DE MASSA LÁTEX EM PAREDES, UMA DEMÃO. AF_06/2014</t>
  </si>
  <si>
    <t>18.3</t>
  </si>
  <si>
    <t>88489</t>
  </si>
  <si>
    <t>APLICAÇÃO MANUAL DE PINTURA COM TINTA LÁTEX ACRÍLICA EM PAREDES, DUAS DEMÃOS. AF_06/2014</t>
  </si>
  <si>
    <t>18.4</t>
  </si>
  <si>
    <t>88484</t>
  </si>
  <si>
    <t>APLICAÇÃO DE FUNDO SELADOR ACRÍLICO EM TETO, UMA DEMÃO. AF_06/2014</t>
  </si>
  <si>
    <t>18.5</t>
  </si>
  <si>
    <t>88494</t>
  </si>
  <si>
    <t>APLICAÇÃO E LIXAMENTO DE MASSA LÁTEX EM TETO, UMA DEMÃO. AF_06/2014</t>
  </si>
  <si>
    <t>18.6</t>
  </si>
  <si>
    <t>88488</t>
  </si>
  <si>
    <t>APLICAÇÃO MANUAL DE PINTURA COM TINTA LÁTEX ACRÍLICA EM TETO, DUAS DEMÃOS. AF_06/2014</t>
  </si>
  <si>
    <t>18.7</t>
  </si>
  <si>
    <t>102213</t>
  </si>
  <si>
    <t>PINTURA VERNIZ (INCOLOR) ALQUÍDICO EM MADEIRA, USO INTERNO E EXTERNO, 2 DEMÃOS. AF_01/2021</t>
  </si>
  <si>
    <t>18.8</t>
  </si>
  <si>
    <t>17.020.0060-A</t>
  </si>
  <si>
    <t>ENVERNIZAMENTO DE RODAPE DE MADEIRA COM VERNIZ TIPO COPAL BR ILHANTE,INCLUSIVE LIXAMENTO,UMA DEMAO DE VERNIZ IMUNIZANTE E IMPERMEABILIZANTE INCOLOR,ANILINA E DUAS DEMAOS DE ACABAMEN TO</t>
  </si>
  <si>
    <t>18.9</t>
  </si>
  <si>
    <t>100741</t>
  </si>
  <si>
    <t>PINTURA COM TINTA ALQUÍDICA DE ACABAMENTO (ESMALTE SINTÉTICO ACETINADO) PULVERIZADA SOBRE SUPERFÍCIES METÁLICAS (EXCETO PERFIL) EXECUTADO EM OBRA (POR DEMÃO). AF_01/2020_P</t>
  </si>
  <si>
    <t>19.1</t>
  </si>
  <si>
    <t>102180</t>
  </si>
  <si>
    <t>INSTALAÇÃO DE VIDRO TEMPERADO, E = 8 MM, ENCAIXADO EM PERFIL U. AF_01/2021_P (PORTAS)</t>
  </si>
  <si>
    <t>19.2</t>
  </si>
  <si>
    <t>COMP 34</t>
  </si>
  <si>
    <t>INSTALAÇÃO DE VIDRO MINI BOREAL 4MM EM ESQUADRIA DE ALUMÍNIO</t>
  </si>
  <si>
    <t>19.3</t>
  </si>
  <si>
    <t>102162</t>
  </si>
  <si>
    <t>INSTALAÇÃO DE VIDRO LISO INCOLOR, E = 4 MM, EM ESQUADRIA DE ALUMÍNIO OU PVC, FIXADO COM BAGUETE. AF_01/2021_P</t>
  </si>
  <si>
    <t>20.1</t>
  </si>
  <si>
    <t>112561</t>
  </si>
  <si>
    <t>GUARDA-CORPO EM TUBO DE AǏ INOX (NBR 9050)</t>
  </si>
  <si>
    <t>20.2</t>
  </si>
  <si>
    <t>190578</t>
  </si>
  <si>
    <t>ARMARIO SOB BANCAS-COMPENSADO/LAMINADO</t>
  </si>
  <si>
    <t>21.1</t>
  </si>
  <si>
    <t>Transporte de Materiais</t>
  </si>
  <si>
    <t>21.1.1</t>
  </si>
  <si>
    <t>10527</t>
  </si>
  <si>
    <t>LOCACAO DE ANDAIME METALICO TUBULAR DE ENCAIXE, TIPO DE TORRE, CADA PAINEL COM LARGURA DE 1 ATE 1,5 M E ALTURA DE *1,00* M, INCLUINDO DIAGONAL, BARRAS DE LIGACAO, SAPATAS OU RODIZIOS E DEMAIS ITENS NECESSARIOS A MONTAGEM (NAO INCLUI INSTALACAO)</t>
  </si>
  <si>
    <t>MXMES</t>
  </si>
  <si>
    <t>21.1.2</t>
  </si>
  <si>
    <t>97064</t>
  </si>
  <si>
    <t>MONTAGEM E DESMONTAGEM DE ANDAIME TUBULAR TIPO TORRE (EXCLUSIVE ANDAIME E LIMPEZA). AF_11/2017</t>
  </si>
  <si>
    <t>21.2</t>
  </si>
  <si>
    <t>Segurança e Saúde</t>
  </si>
  <si>
    <t>21.2.1</t>
  </si>
  <si>
    <t>016690</t>
  </si>
  <si>
    <t>ATESTADO PCMAT (NR18)</t>
  </si>
  <si>
    <t>21.2.2</t>
  </si>
  <si>
    <t>016691</t>
  </si>
  <si>
    <t>ATESTADO PCMSO (NR7)- ANUAL</t>
  </si>
  <si>
    <t>21.3</t>
  </si>
  <si>
    <t>Comunicação Visual / Sinalização</t>
  </si>
  <si>
    <t>21.3.1</t>
  </si>
  <si>
    <t>05.054.0001-A</t>
  </si>
  <si>
    <t>PLACA DE ACRILICO PARA IDENTIFICACAO DE SALAS,MEDINDO 8X25CM ,CONFORME DETALHE Nº6033/EMOP,POLIDA NAS BORDAS.FORNECIMENTO E COLOCACAO</t>
  </si>
  <si>
    <t>21.3.2</t>
  </si>
  <si>
    <t>200589</t>
  </si>
  <si>
    <t>PLACA DE SINALIZACAO TATIL EM BRAILE 20X8CM</t>
  </si>
  <si>
    <t>21.3.3</t>
  </si>
  <si>
    <t>COMP 36</t>
  </si>
  <si>
    <t>PISO TATIL OU ALERTA DIRECIONAL EM PLACA CONCRETO 40x40x2,5</t>
  </si>
  <si>
    <t>21.3.4</t>
  </si>
  <si>
    <t>202104</t>
  </si>
  <si>
    <t>PISO TATIL ALERTA EM INOX PARAFUSADO COM RANHURAS (BOLINHA)</t>
  </si>
  <si>
    <t>21.3.5</t>
  </si>
  <si>
    <t>202102</t>
  </si>
  <si>
    <t>PISO TATIL DIRECIONAL ACO INOX PARAFUSADO, COM RANHURAS (BOLINHA)</t>
  </si>
  <si>
    <t>21.3.6</t>
  </si>
  <si>
    <t>202330</t>
  </si>
  <si>
    <t>MAPA TATIL BRAILLE/RELEVO ACO INOX 44x130cm</t>
  </si>
  <si>
    <t>21.4</t>
  </si>
  <si>
    <t>Serviços Finais</t>
  </si>
  <si>
    <t>21.4.1</t>
  </si>
  <si>
    <t>04.014.0095-A</t>
  </si>
  <si>
    <t>RETIRADA DE ENTULHO DE OBRA COM CACAMBA DE ACO TIPO CONTAINER COM 5M3 DE CAPACIDADE,INCLUSIVE CARREGAMENTO,TRANSPORTE E DESCARREGAMENTO.CUSTO POR UNIDADE DE CACAMBA E INCLUI A TAXA PARA DESCARGA EM LOCAIS AUTORIZADOS (5 M³)</t>
  </si>
  <si>
    <t>21.4.2</t>
  </si>
  <si>
    <t>97637</t>
  </si>
  <si>
    <t>REMOÇÃO DE TAPUME/ CHAPAS METÁLICAS E DE MADEIRA, DE FORMA MANUAL, SEM REAPROVEITAMENTO. AF_12/2017</t>
  </si>
  <si>
    <t>21.4.3</t>
  </si>
  <si>
    <t>COMP 35</t>
  </si>
  <si>
    <t>LIMPEZA GERAL DE OBRA</t>
  </si>
  <si>
    <t>VALOR TOTAL ESTIMADO PELA UFF</t>
  </si>
  <si>
    <t>VALOR TOTAL PROPOSTO PELA EMPRESA</t>
  </si>
  <si>
    <t>CREA/CAU/CRT:</t>
  </si>
  <si>
    <t>OBSERVAÇÃO</t>
  </si>
  <si>
    <t>Orçamento realizado em Out/2022;</t>
  </si>
  <si>
    <t>Incluso BDI desonerado sobre preço unitário de: 28,97 %</t>
  </si>
  <si>
    <r>
      <rPr>
        <sz val="10"/>
        <color rgb="FFFF0000"/>
        <rFont val="Verdana"/>
        <charset val="134"/>
      </rPr>
      <t>A referência utilizada como base de custos é o SINAPI, SCO, SBC de Ago/2022</t>
    </r>
    <r>
      <rPr>
        <sz val="10"/>
        <color indexed="10"/>
        <rFont val="Verdana"/>
        <charset val="134"/>
      </rPr>
      <t>;</t>
    </r>
  </si>
  <si>
    <t>Planilha protegida por senha, com exceção de partes editáveis como cabeçalho (A1:A2), colunas M em diante e linhas inferiores a 42;</t>
  </si>
  <si>
    <t>A licitante deverá preencher as colunas M em diante com seus valores, de forma a que o valor total proposto não ultrapasse o valor do seu ultimo lance e de acordo com as condições do edital;</t>
  </si>
  <si>
    <t xml:space="preserve">As composições que não constam no SINAPI, procedeu-se a obtenção da composição em outra fonte (SBC) e utilizou-se como base de cálculo os insumos do SINAPI. </t>
  </si>
  <si>
    <t>No caso em que não houve o insumo no SINAPI, foi mantido a referência de valor indicada na cotação de mercado;</t>
  </si>
  <si>
    <t>A planilha deve ser assinada pelo responsável técnico pela sua confecção (Art. 14 Lei 5.194/66), identificado pelo nome e número do CREA/CAU/CRT e pelo representante legal da empresa (identificado pelo nome e CPF), com carimbo do CNPJ.</t>
  </si>
  <si>
    <t>ANEXO III-C DO EDITAL DE LICITAÇÃO POR PREGÃO ELETRÔNICO N.º</t>
  </si>
  <si>
    <t>PLANILHA DE CRONOGRAMA FÍSICO E FINANCEIRO</t>
  </si>
  <si>
    <t>DISCRIMINAÇÃO DO SERVIÇO</t>
  </si>
  <si>
    <t>VALOR (R$)</t>
  </si>
  <si>
    <t>PERÍODO</t>
  </si>
  <si>
    <t>TOTAL DO ITEM</t>
  </si>
  <si>
    <t>MÊS 1</t>
  </si>
  <si>
    <t>MÊS 2</t>
  </si>
  <si>
    <t>MÊS 3</t>
  </si>
  <si>
    <t>MÊS 4</t>
  </si>
  <si>
    <t>MÊS 5</t>
  </si>
  <si>
    <t>1</t>
  </si>
  <si>
    <t>2</t>
  </si>
  <si>
    <t>3</t>
  </si>
  <si>
    <t>4</t>
  </si>
  <si>
    <t>5</t>
  </si>
  <si>
    <t>6</t>
  </si>
  <si>
    <t>7</t>
  </si>
  <si>
    <t>8</t>
  </si>
  <si>
    <t>9</t>
  </si>
  <si>
    <t>10</t>
  </si>
  <si>
    <t>11</t>
  </si>
  <si>
    <t>12</t>
  </si>
  <si>
    <t>13</t>
  </si>
  <si>
    <t>14</t>
  </si>
  <si>
    <t>15</t>
  </si>
  <si>
    <t>16</t>
  </si>
  <si>
    <t>17</t>
  </si>
  <si>
    <t>18</t>
  </si>
  <si>
    <t>19</t>
  </si>
  <si>
    <t>20</t>
  </si>
  <si>
    <t>21</t>
  </si>
  <si>
    <t>Total do orçamento</t>
  </si>
  <si>
    <t>Total do orçamento sem Administração</t>
  </si>
  <si>
    <t>Total mensal executado sem Administração</t>
  </si>
  <si>
    <t>Percentual correspondente à Administração</t>
  </si>
  <si>
    <t>Total mensal excutado com Administração</t>
  </si>
  <si>
    <t>Total acumulado</t>
  </si>
  <si>
    <t>Percentual Acumulado</t>
  </si>
</sst>
</file>

<file path=xl/styles.xml><?xml version="1.0" encoding="utf-8"?>
<styleSheet xmlns="http://schemas.openxmlformats.org/spreadsheetml/2006/main">
  <numFmts count="10">
    <numFmt numFmtId="176" formatCode="_(* #,##0.00_);_(* \(#,##0.00\);_(* \-??_);_(@_)"/>
    <numFmt numFmtId="177" formatCode="_-* #,##0.00_-;\-* #,##0.00_-;_-* &quot;-&quot;??_-;_-@_-"/>
    <numFmt numFmtId="178" formatCode="_-&quot;R$&quot;\ * #,##0_-;\-&quot;R$&quot;\ * #,##0_-;_-&quot;R$&quot;\ * &quot;-&quot;_-;_-@_-"/>
    <numFmt numFmtId="179" formatCode="General_)"/>
    <numFmt numFmtId="180" formatCode="_-* #,##0_-;\-* #,##0_-;_-* &quot;-&quot;_-;_-@_-"/>
    <numFmt numFmtId="181" formatCode="_-&quot;R$&quot;\ * #,##0.00_-;\-&quot;R$&quot;\ * #,##0.00_-;_-&quot;R$&quot;\ * &quot;-&quot;??_-;_-@_-"/>
    <numFmt numFmtId="182" formatCode="_-&quot;R$ &quot;* #,##0.00_-;&quot;-R$ &quot;* #,##0.00_-;_-&quot;R$ &quot;* \-??_-;_-@_-"/>
    <numFmt numFmtId="183" formatCode="_-* #,##0.00_-;\-* #,##0.00_-;_-* \-??_-;_-@_-"/>
    <numFmt numFmtId="184" formatCode="_(\$* #,##0.00_);_(\$* \(#,##0.00\);_(\$* \-??_);_(@_)"/>
    <numFmt numFmtId="185" formatCode="_(* #,##0.00_);_(* \(#,##0.00\);_(* &quot;-&quot;??_);_(@_)"/>
  </numFmts>
  <fonts count="97">
    <font>
      <sz val="11"/>
      <color theme="1"/>
      <name val="Calibri"/>
      <charset val="134"/>
      <scheme val="minor"/>
    </font>
    <font>
      <b/>
      <sz val="12"/>
      <color rgb="FFFF0000"/>
      <name val="Verdana"/>
      <charset val="134"/>
    </font>
    <font>
      <b/>
      <sz val="12"/>
      <name val="Verdana"/>
      <charset val="134"/>
    </font>
    <font>
      <b/>
      <sz val="11"/>
      <name val="Verdana"/>
      <charset val="134"/>
    </font>
    <font>
      <b/>
      <sz val="11"/>
      <color theme="1"/>
      <name val="Verdana"/>
      <charset val="134"/>
    </font>
    <font>
      <b/>
      <sz val="9"/>
      <color theme="1"/>
      <name val="Verdana"/>
      <charset val="134"/>
    </font>
    <font>
      <b/>
      <sz val="9"/>
      <name val="Verdana"/>
      <charset val="134"/>
    </font>
    <font>
      <sz val="9"/>
      <color rgb="FF000000"/>
      <name val="Verdana"/>
      <charset val="134"/>
    </font>
    <font>
      <sz val="8"/>
      <color rgb="FF333399"/>
      <name val="Verdana"/>
      <charset val="134"/>
    </font>
    <font>
      <sz val="9"/>
      <color rgb="FF333399"/>
      <name val="Verdana"/>
      <charset val="134"/>
    </font>
    <font>
      <sz val="8"/>
      <color theme="1"/>
      <name val="Verdana"/>
      <charset val="134"/>
    </font>
    <font>
      <sz val="9"/>
      <color theme="1"/>
      <name val="Verdana"/>
      <charset val="134"/>
    </font>
    <font>
      <sz val="9"/>
      <name val="Verdana"/>
      <charset val="134"/>
    </font>
    <font>
      <b/>
      <sz val="9"/>
      <color rgb="FF000000"/>
      <name val="Verdana"/>
      <charset val="134"/>
    </font>
    <font>
      <i/>
      <sz val="7"/>
      <name val="Verdana"/>
      <charset val="134"/>
    </font>
    <font>
      <i/>
      <sz val="7"/>
      <color rgb="FF000000"/>
      <name val="Verdana"/>
      <charset val="134"/>
    </font>
    <font>
      <i/>
      <sz val="7"/>
      <color indexed="8"/>
      <name val="Verdana"/>
      <charset val="134"/>
    </font>
    <font>
      <b/>
      <sz val="9"/>
      <color rgb="FFFF0000"/>
      <name val="Verdana"/>
      <charset val="134"/>
    </font>
    <font>
      <sz val="9"/>
      <color rgb="FFFF0000"/>
      <name val="Verdana"/>
      <charset val="134"/>
    </font>
    <font>
      <b/>
      <sz val="10"/>
      <color indexed="10"/>
      <name val="Verdana"/>
      <charset val="134"/>
    </font>
    <font>
      <b/>
      <sz val="12"/>
      <color indexed="10"/>
      <name val="Verdana"/>
      <charset val="134"/>
    </font>
    <font>
      <b/>
      <sz val="10"/>
      <color theme="1"/>
      <name val="Verdana"/>
      <charset val="134"/>
    </font>
    <font>
      <b/>
      <sz val="9"/>
      <color indexed="10"/>
      <name val="Verdana"/>
      <charset val="134"/>
    </font>
    <font>
      <sz val="10"/>
      <name val="Arial"/>
      <charset val="134"/>
    </font>
    <font>
      <b/>
      <sz val="10"/>
      <name val="Arial"/>
      <charset val="134"/>
    </font>
    <font>
      <b/>
      <sz val="8"/>
      <name val="Verdana"/>
      <charset val="134"/>
    </font>
    <font>
      <sz val="8"/>
      <name val="Verdana"/>
      <charset val="134"/>
    </font>
    <font>
      <b/>
      <sz val="10"/>
      <color rgb="FFFF0000"/>
      <name val="Verdana"/>
      <charset val="134"/>
    </font>
    <font>
      <sz val="10"/>
      <color rgb="FFFF0000"/>
      <name val="Verdana"/>
      <charset val="134"/>
    </font>
    <font>
      <sz val="12"/>
      <name val="Arial"/>
      <charset val="134"/>
    </font>
    <font>
      <b/>
      <sz val="10"/>
      <name val="Verdana"/>
      <charset val="134"/>
    </font>
    <font>
      <i/>
      <sz val="10"/>
      <color indexed="8"/>
      <name val="Verdana"/>
      <charset val="134"/>
    </font>
    <font>
      <b/>
      <sz val="12"/>
      <color rgb="FFFF0000"/>
      <name val="Arial"/>
      <charset val="134"/>
    </font>
    <font>
      <b/>
      <sz val="7"/>
      <color rgb="FFFF0000"/>
      <name val="Verdana"/>
      <charset val="134"/>
    </font>
    <font>
      <sz val="9"/>
      <color indexed="10"/>
      <name val="Verdana"/>
      <charset val="134"/>
    </font>
    <font>
      <sz val="11"/>
      <color theme="0"/>
      <name val="Calibri"/>
      <charset val="0"/>
      <scheme val="minor"/>
    </font>
    <font>
      <sz val="11"/>
      <color theme="1"/>
      <name val="Calibri"/>
      <charset val="0"/>
      <scheme val="minor"/>
    </font>
    <font>
      <sz val="11"/>
      <color indexed="8"/>
      <name val="Calibri"/>
      <charset val="134"/>
    </font>
    <font>
      <sz val="11"/>
      <color rgb="FFFF9900"/>
      <name val="Calibri"/>
      <charset val="1"/>
    </font>
    <font>
      <sz val="10"/>
      <name val="Arial"/>
      <charset val="1"/>
    </font>
    <font>
      <sz val="10"/>
      <color theme="1"/>
      <name val="Calibri"/>
      <charset val="134"/>
      <scheme val="minor"/>
    </font>
    <font>
      <sz val="11"/>
      <color rgb="FF000000"/>
      <name val="Calibri"/>
      <charset val="1"/>
    </font>
    <font>
      <sz val="11"/>
      <color rgb="FFFFFFFF"/>
      <name val="Calibri"/>
      <charset val="1"/>
    </font>
    <font>
      <b/>
      <sz val="13"/>
      <color indexed="62"/>
      <name val="Calibri"/>
      <charset val="134"/>
    </font>
    <font>
      <sz val="11"/>
      <color indexed="9"/>
      <name val="Calibri"/>
      <charset val="134"/>
    </font>
    <font>
      <b/>
      <sz val="18"/>
      <color theme="3"/>
      <name val="Calibri"/>
      <charset val="134"/>
      <scheme val="minor"/>
    </font>
    <font>
      <sz val="11"/>
      <color rgb="FF006100"/>
      <name val="Calibri"/>
      <charset val="0"/>
      <scheme val="minor"/>
    </font>
    <font>
      <sz val="11"/>
      <color rgb="FFFA7D00"/>
      <name val="Calibri"/>
      <charset val="0"/>
      <scheme val="minor"/>
    </font>
    <font>
      <sz val="11"/>
      <color rgb="FF9C0006"/>
      <name val="Calibri"/>
      <charset val="0"/>
      <scheme val="minor"/>
    </font>
    <font>
      <b/>
      <sz val="11"/>
      <color rgb="FFFFFFFF"/>
      <name val="Calibri"/>
      <charset val="0"/>
      <scheme val="minor"/>
    </font>
    <font>
      <b/>
      <sz val="11"/>
      <color rgb="FF3F3F3F"/>
      <name val="Calibri"/>
      <charset val="0"/>
      <scheme val="minor"/>
    </font>
    <font>
      <b/>
      <sz val="11"/>
      <color theme="3"/>
      <name val="Calibri"/>
      <charset val="134"/>
      <scheme val="minor"/>
    </font>
    <font>
      <u/>
      <sz val="11"/>
      <color rgb="FF800080"/>
      <name val="Calibri"/>
      <charset val="0"/>
      <scheme val="minor"/>
    </font>
    <font>
      <u/>
      <sz val="11"/>
      <color rgb="FF0000FF"/>
      <name val="Calibri"/>
      <charset val="0"/>
      <scheme val="minor"/>
    </font>
    <font>
      <sz val="11"/>
      <color indexed="10"/>
      <name val="Calibri"/>
      <charset val="134"/>
    </font>
    <font>
      <sz val="11"/>
      <name val="Arial"/>
      <charset val="1"/>
    </font>
    <font>
      <sz val="11"/>
      <color rgb="FFFF0000"/>
      <name val="Calibri"/>
      <charset val="0"/>
      <scheme val="minor"/>
    </font>
    <font>
      <i/>
      <sz val="11"/>
      <color rgb="FF7F7F7F"/>
      <name val="Calibri"/>
      <charset val="0"/>
      <scheme val="minor"/>
    </font>
    <font>
      <b/>
      <sz val="15"/>
      <color theme="3"/>
      <name val="Calibri"/>
      <charset val="134"/>
      <scheme val="minor"/>
    </font>
    <font>
      <b/>
      <sz val="13"/>
      <color theme="3"/>
      <name val="Calibri"/>
      <charset val="134"/>
      <scheme val="minor"/>
    </font>
    <font>
      <b/>
      <sz val="11"/>
      <color rgb="FFFA7D00"/>
      <name val="Calibri"/>
      <charset val="0"/>
      <scheme val="minor"/>
    </font>
    <font>
      <sz val="11"/>
      <color rgb="FF3F3F76"/>
      <name val="Calibri"/>
      <charset val="0"/>
      <scheme val="minor"/>
    </font>
    <font>
      <b/>
      <sz val="11"/>
      <color theme="1"/>
      <name val="Calibri"/>
      <charset val="0"/>
      <scheme val="minor"/>
    </font>
    <font>
      <sz val="11"/>
      <color rgb="FF9C6500"/>
      <name val="Calibri"/>
      <charset val="0"/>
      <scheme val="minor"/>
    </font>
    <font>
      <b/>
      <sz val="15"/>
      <color rgb="FF333399"/>
      <name val="Calibri"/>
      <charset val="1"/>
    </font>
    <font>
      <b/>
      <sz val="18"/>
      <color indexed="56"/>
      <name val="Cambria"/>
      <charset val="134"/>
    </font>
    <font>
      <sz val="12"/>
      <name val="Courier New"/>
      <charset val="1"/>
    </font>
    <font>
      <sz val="11"/>
      <color rgb="FF000000"/>
      <name val="Calibri"/>
      <charset val="134"/>
    </font>
    <font>
      <b/>
      <sz val="11"/>
      <color indexed="62"/>
      <name val="Calibri"/>
      <charset val="134"/>
    </font>
    <font>
      <sz val="11"/>
      <color rgb="FF008000"/>
      <name val="Calibri"/>
      <charset val="1"/>
    </font>
    <font>
      <b/>
      <sz val="18"/>
      <color rgb="FF333399"/>
      <name val="Cambria"/>
      <charset val="1"/>
    </font>
    <font>
      <sz val="11"/>
      <color indexed="14"/>
      <name val="Calibri"/>
      <charset val="134"/>
    </font>
    <font>
      <sz val="11"/>
      <color rgb="FFFF00FF"/>
      <name val="Calibri"/>
      <charset val="1"/>
    </font>
    <font>
      <b/>
      <sz val="11"/>
      <color indexed="52"/>
      <name val="Calibri"/>
      <charset val="134"/>
    </font>
    <font>
      <b/>
      <sz val="11"/>
      <color rgb="FFFF9900"/>
      <name val="Calibri"/>
      <charset val="1"/>
    </font>
    <font>
      <b/>
      <sz val="11"/>
      <color indexed="9"/>
      <name val="Calibri"/>
      <charset val="134"/>
    </font>
    <font>
      <b/>
      <sz val="11"/>
      <color rgb="FFFFFFFF"/>
      <name val="Calibri"/>
      <charset val="1"/>
    </font>
    <font>
      <b/>
      <sz val="11"/>
      <color rgb="FF333333"/>
      <name val="Calibri"/>
      <charset val="1"/>
    </font>
    <font>
      <i/>
      <sz val="11"/>
      <color indexed="23"/>
      <name val="Calibri"/>
      <charset val="134"/>
    </font>
    <font>
      <i/>
      <sz val="11"/>
      <color rgb="FF808080"/>
      <name val="Calibri"/>
      <charset val="1"/>
    </font>
    <font>
      <sz val="11"/>
      <color indexed="17"/>
      <name val="Calibri"/>
      <charset val="134"/>
    </font>
    <font>
      <b/>
      <sz val="15"/>
      <color indexed="62"/>
      <name val="Calibri"/>
      <charset val="134"/>
    </font>
    <font>
      <b/>
      <sz val="13"/>
      <color rgb="FF333399"/>
      <name val="Calibri"/>
      <charset val="1"/>
    </font>
    <font>
      <b/>
      <sz val="11"/>
      <color rgb="FF333399"/>
      <name val="Calibri"/>
      <charset val="1"/>
    </font>
    <font>
      <sz val="11"/>
      <color indexed="62"/>
      <name val="Calibri"/>
      <charset val="134"/>
    </font>
    <font>
      <sz val="11"/>
      <color rgb="FF333399"/>
      <name val="Calibri"/>
      <charset val="1"/>
    </font>
    <font>
      <sz val="11"/>
      <color indexed="52"/>
      <name val="Calibri"/>
      <charset val="134"/>
    </font>
    <font>
      <sz val="11"/>
      <color rgb="FFFF0000"/>
      <name val="Calibri"/>
      <charset val="1"/>
    </font>
    <font>
      <sz val="11"/>
      <color indexed="60"/>
      <name val="Calibri"/>
      <charset val="134"/>
    </font>
    <font>
      <b/>
      <sz val="15"/>
      <color indexed="56"/>
      <name val="Calibri"/>
      <charset val="134"/>
    </font>
    <font>
      <sz val="11"/>
      <color rgb="FF993300"/>
      <name val="Calibri"/>
      <charset val="1"/>
    </font>
    <font>
      <b/>
      <sz val="18"/>
      <color rgb="FF003366"/>
      <name val="Cambria"/>
      <charset val="1"/>
    </font>
    <font>
      <sz val="12"/>
      <name val="Courier"/>
      <charset val="134"/>
    </font>
    <font>
      <b/>
      <sz val="11"/>
      <color indexed="63"/>
      <name val="Calibri"/>
      <charset val="134"/>
    </font>
    <font>
      <b/>
      <sz val="18"/>
      <color indexed="62"/>
      <name val="Cambria"/>
      <charset val="134"/>
    </font>
    <font>
      <b/>
      <sz val="15"/>
      <color rgb="FF003366"/>
      <name val="Calibri"/>
      <charset val="1"/>
    </font>
    <font>
      <sz val="10"/>
      <color indexed="10"/>
      <name val="Verdana"/>
      <charset val="134"/>
    </font>
  </fonts>
  <fills count="73">
    <fill>
      <patternFill patternType="none"/>
    </fill>
    <fill>
      <patternFill patternType="gray125"/>
    </fill>
    <fill>
      <patternFill patternType="solid">
        <fgColor theme="0"/>
        <bgColor indexed="64"/>
      </patternFill>
    </fill>
    <fill>
      <patternFill patternType="solid">
        <fgColor rgb="FFFFFFFF"/>
        <bgColor rgb="FFFFFFFF"/>
      </patternFill>
    </fill>
    <fill>
      <patternFill patternType="solid">
        <fgColor theme="0"/>
        <bgColor rgb="FF8EB4E3"/>
      </patternFill>
    </fill>
    <fill>
      <patternFill patternType="solid">
        <fgColor theme="3" tint="0.799981688894314"/>
        <bgColor rgb="FF8EB4E3"/>
      </patternFill>
    </fill>
    <fill>
      <patternFill patternType="solid">
        <fgColor theme="0"/>
        <bgColor rgb="FFFFFFCC"/>
      </patternFill>
    </fill>
    <fill>
      <patternFill patternType="solid">
        <fgColor theme="3" tint="0.799981688894314"/>
        <bgColor indexed="64"/>
      </patternFill>
    </fill>
    <fill>
      <patternFill patternType="solid">
        <fgColor theme="4" tint="0.799981688894314"/>
        <bgColor indexed="64"/>
      </patternFill>
    </fill>
    <fill>
      <patternFill patternType="solid">
        <fgColor theme="3" tint="0.799981688894314"/>
        <bgColor rgb="FFFF9900"/>
      </patternFill>
    </fill>
    <fill>
      <patternFill patternType="solid">
        <fgColor theme="0"/>
        <bgColor rgb="FFFF9900"/>
      </patternFill>
    </fill>
    <fill>
      <patternFill patternType="solid">
        <fgColor theme="4" tint="0.799981688894314"/>
        <bgColor rgb="FFFF9900"/>
      </patternFill>
    </fill>
    <fill>
      <patternFill patternType="solid">
        <fgColor theme="6"/>
        <bgColor indexed="64"/>
      </patternFill>
    </fill>
    <fill>
      <patternFill patternType="solid">
        <fgColor theme="9" tint="0.599993896298105"/>
        <bgColor indexed="64"/>
      </patternFill>
    </fill>
    <fill>
      <patternFill patternType="solid">
        <fgColor indexed="26"/>
        <bgColor indexed="64"/>
      </patternFill>
    </fill>
    <fill>
      <patternFill patternType="solid">
        <fgColor rgb="FF33CCCC"/>
        <bgColor rgb="FF00CCFF"/>
      </patternFill>
    </fill>
    <fill>
      <patternFill patternType="solid">
        <fgColor indexed="49"/>
        <bgColor indexed="64"/>
      </patternFill>
    </fill>
    <fill>
      <patternFill patternType="solid">
        <fgColor indexed="27"/>
        <bgColor indexed="64"/>
      </patternFill>
    </fill>
    <fill>
      <patternFill patternType="solid">
        <fgColor indexed="22"/>
        <bgColor indexed="64"/>
      </patternFill>
    </fill>
    <fill>
      <patternFill patternType="solid">
        <fgColor theme="7" tint="0.399975585192419"/>
        <bgColor indexed="64"/>
      </patternFill>
    </fill>
    <fill>
      <patternFill patternType="solid">
        <fgColor rgb="FFFFFFFF"/>
        <bgColor rgb="FFFFFFCC"/>
      </patternFill>
    </fill>
    <fill>
      <patternFill patternType="solid">
        <fgColor theme="7" tint="0.599993896298105"/>
        <bgColor indexed="64"/>
      </patternFill>
    </fill>
    <fill>
      <patternFill patternType="solid">
        <fgColor rgb="FFC6EFCE"/>
        <bgColor indexed="64"/>
      </patternFill>
    </fill>
    <fill>
      <patternFill patternType="solid">
        <fgColor rgb="FFFFC7CE"/>
        <bgColor indexed="64"/>
      </patternFill>
    </fill>
    <fill>
      <patternFill patternType="solid">
        <fgColor rgb="FFA5A5A5"/>
        <bgColor indexed="64"/>
      </patternFill>
    </fill>
    <fill>
      <patternFill patternType="solid">
        <fgColor rgb="FFFF8080"/>
        <bgColor rgb="FFFF99CC"/>
      </patternFill>
    </fill>
    <fill>
      <patternFill patternType="solid">
        <fgColor rgb="FFF2F2F2"/>
        <bgColor indexed="64"/>
      </patternFill>
    </fill>
    <fill>
      <patternFill patternType="solid">
        <fgColor rgb="FFFFCC99"/>
        <bgColor rgb="FFD9D9D9"/>
      </patternFill>
    </fill>
    <fill>
      <patternFill patternType="solid">
        <fgColor rgb="FFC0C0C0"/>
        <bgColor rgb="FFCCCCCC"/>
      </patternFill>
    </fill>
    <fill>
      <patternFill patternType="solid">
        <fgColor rgb="FFFFFFCC"/>
        <bgColor rgb="FFFFFFFF"/>
      </patternFill>
    </fill>
    <fill>
      <patternFill patternType="solid">
        <fgColor theme="4" tint="0.599993896298105"/>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6" tint="0.599993896298105"/>
        <bgColor indexed="64"/>
      </patternFill>
    </fill>
    <fill>
      <patternFill patternType="solid">
        <fgColor theme="8"/>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theme="8" tint="0.799981688894314"/>
        <bgColor indexed="64"/>
      </patternFill>
    </fill>
    <fill>
      <patternFill patternType="solid">
        <fgColor indexed="9"/>
        <bgColor indexed="64"/>
      </patternFill>
    </fill>
    <fill>
      <patternFill patternType="solid">
        <fgColor theme="7"/>
        <bgColor indexed="64"/>
      </patternFill>
    </fill>
    <fill>
      <patternFill patternType="solid">
        <fgColor theme="5" tint="0.399975585192419"/>
        <bgColor indexed="64"/>
      </patternFill>
    </fill>
    <fill>
      <patternFill patternType="solid">
        <fgColor theme="9"/>
        <bgColor indexed="64"/>
      </patternFill>
    </fill>
    <fill>
      <patternFill patternType="solid">
        <fgColor rgb="FFFFCC99"/>
        <bgColor indexed="64"/>
      </patternFill>
    </fill>
    <fill>
      <patternFill patternType="solid">
        <fgColor rgb="FF808000"/>
        <bgColor rgb="FF808080"/>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indexed="44"/>
        <bgColor indexed="64"/>
      </patternFill>
    </fill>
    <fill>
      <patternFill patternType="solid">
        <fgColor theme="5"/>
        <bgColor indexed="64"/>
      </patternFill>
    </fill>
    <fill>
      <patternFill patternType="solid">
        <fgColor theme="9" tint="0.799981688894314"/>
        <bgColor indexed="64"/>
      </patternFill>
    </fill>
    <fill>
      <patternFill patternType="solid">
        <fgColor indexed="47"/>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tint="0.399975585192419"/>
        <bgColor indexed="64"/>
      </patternFill>
    </fill>
    <fill>
      <patternFill patternType="solid">
        <fgColor rgb="FFCCFFFF"/>
        <bgColor rgb="FFCCFFCC"/>
      </patternFill>
    </fill>
    <fill>
      <patternFill patternType="solid">
        <fgColor indexed="29"/>
        <bgColor indexed="64"/>
      </patternFill>
    </fill>
    <fill>
      <patternFill patternType="solid">
        <fgColor indexed="43"/>
        <bgColor indexed="64"/>
      </patternFill>
    </fill>
    <fill>
      <patternFill patternType="solid">
        <fgColor rgb="FFCCFFCC"/>
        <bgColor rgb="FFCCFFFF"/>
      </patternFill>
    </fill>
    <fill>
      <patternFill patternType="solid">
        <fgColor rgb="FFFFFF99"/>
        <bgColor rgb="FFFFFFCC"/>
      </patternFill>
    </fill>
    <fill>
      <patternFill patternType="solid">
        <fgColor rgb="FF99CCFF"/>
        <bgColor rgb="FF8EB4E3"/>
      </patternFill>
    </fill>
    <fill>
      <patternFill patternType="solid">
        <fgColor rgb="FFFF6600"/>
        <bgColor rgb="FFFF8000"/>
      </patternFill>
    </fill>
    <fill>
      <patternFill patternType="solid">
        <fgColor indexed="45"/>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rgb="FF666699"/>
        <bgColor rgb="FF808080"/>
      </patternFill>
    </fill>
    <fill>
      <patternFill patternType="solid">
        <fgColor rgb="FFFF99CC"/>
        <bgColor rgb="FFFF8080"/>
      </patternFill>
    </fill>
    <fill>
      <patternFill patternType="solid">
        <fgColor indexed="55"/>
        <bgColor indexed="64"/>
      </patternFill>
    </fill>
    <fill>
      <patternFill patternType="solid">
        <fgColor rgb="FF969696"/>
        <bgColor rgb="FF808080"/>
      </patternFill>
    </fill>
    <fill>
      <patternFill patternType="solid">
        <fgColor indexed="42"/>
        <bgColor indexed="64"/>
      </patternFill>
    </fill>
  </fills>
  <borders count="128">
    <border>
      <left/>
      <right/>
      <top/>
      <bottom/>
      <diagonal/>
    </border>
    <border>
      <left style="double">
        <color rgb="FF000000"/>
      </left>
      <right style="hair">
        <color rgb="FF000000"/>
      </right>
      <top style="double">
        <color rgb="FF000000"/>
      </top>
      <bottom style="hair">
        <color rgb="FF000000"/>
      </bottom>
      <diagonal/>
    </border>
    <border>
      <left style="hair">
        <color rgb="FF000000"/>
      </left>
      <right style="hair">
        <color rgb="FF000000"/>
      </right>
      <top style="double">
        <color rgb="FF000000"/>
      </top>
      <bottom style="hair">
        <color rgb="FF000000"/>
      </bottom>
      <diagonal/>
    </border>
    <border>
      <left style="double">
        <color rgb="FF000000"/>
      </left>
      <right style="hair">
        <color rgb="FF000000"/>
      </right>
      <top style="hair">
        <color rgb="FF000000"/>
      </top>
      <bottom style="thin">
        <color rgb="FF000000"/>
      </bottom>
      <diagonal/>
    </border>
    <border>
      <left style="hair">
        <color rgb="FF000000"/>
      </left>
      <right style="hair">
        <color rgb="FF000000"/>
      </right>
      <top style="hair">
        <color rgb="FF000000"/>
      </top>
      <bottom style="thin">
        <color rgb="FF000000"/>
      </bottom>
      <diagonal/>
    </border>
    <border>
      <left style="double">
        <color rgb="FF000000"/>
      </left>
      <right style="hair">
        <color auto="1"/>
      </right>
      <top style="thin">
        <color rgb="FF000000"/>
      </top>
      <bottom/>
      <diagonal/>
    </border>
    <border>
      <left style="hair">
        <color auto="1"/>
      </left>
      <right style="hair">
        <color auto="1"/>
      </right>
      <top style="thin">
        <color rgb="FF000000"/>
      </top>
      <bottom/>
      <diagonal/>
    </border>
    <border>
      <left style="hair">
        <color auto="1"/>
      </left>
      <right style="hair">
        <color auto="1"/>
      </right>
      <top/>
      <bottom style="hair">
        <color auto="1"/>
      </bottom>
      <diagonal/>
    </border>
    <border>
      <left style="double">
        <color rgb="FF000000"/>
      </left>
      <right style="hair">
        <color auto="1"/>
      </right>
      <top/>
      <bottom style="hair">
        <color auto="1"/>
      </bottom>
      <diagonal/>
    </border>
    <border>
      <left style="hair">
        <color auto="1"/>
      </left>
      <right style="hair">
        <color auto="1"/>
      </right>
      <top style="hair">
        <color auto="1"/>
      </top>
      <bottom style="hair">
        <color auto="1"/>
      </bottom>
      <diagonal/>
    </border>
    <border>
      <left style="double">
        <color rgb="FF000000"/>
      </left>
      <right style="hair">
        <color auto="1"/>
      </right>
      <top style="hair">
        <color auto="1"/>
      </top>
      <bottom/>
      <diagonal/>
    </border>
    <border>
      <left style="hair">
        <color auto="1"/>
      </left>
      <right style="hair">
        <color auto="1"/>
      </right>
      <top style="hair">
        <color auto="1"/>
      </top>
      <bottom/>
      <diagonal/>
    </border>
    <border>
      <left style="hair">
        <color auto="1"/>
      </left>
      <right/>
      <top style="hair">
        <color auto="1"/>
      </top>
      <bottom style="hair">
        <color auto="1"/>
      </bottom>
      <diagonal/>
    </border>
    <border>
      <left style="double">
        <color rgb="FF000000"/>
      </left>
      <right/>
      <top style="hair">
        <color auto="1"/>
      </top>
      <bottom style="thin">
        <color auto="1"/>
      </bottom>
      <diagonal/>
    </border>
    <border>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double">
        <color rgb="FF000000"/>
      </left>
      <right/>
      <top style="thin">
        <color auto="1"/>
      </top>
      <bottom style="hair">
        <color rgb="FF000000"/>
      </bottom>
      <diagonal/>
    </border>
    <border>
      <left/>
      <right style="hair">
        <color rgb="FF000000"/>
      </right>
      <top style="thin">
        <color auto="1"/>
      </top>
      <bottom style="hair">
        <color rgb="FF000000"/>
      </bottom>
      <diagonal/>
    </border>
    <border>
      <left style="hair">
        <color rgb="FF000000"/>
      </left>
      <right style="hair">
        <color rgb="FF000000"/>
      </right>
      <top style="thin">
        <color auto="1"/>
      </top>
      <bottom style="hair">
        <color rgb="FF000000"/>
      </bottom>
      <diagonal/>
    </border>
    <border>
      <left style="hair">
        <color rgb="FF000000"/>
      </left>
      <right style="hair">
        <color rgb="FF000000"/>
      </right>
      <top style="thin">
        <color auto="1"/>
      </top>
      <bottom/>
      <diagonal/>
    </border>
    <border diagonalUp="1">
      <left style="hair">
        <color rgb="FF000000"/>
      </left>
      <right style="hair">
        <color rgb="FF000000"/>
      </right>
      <top style="thin">
        <color auto="1"/>
      </top>
      <bottom style="hair">
        <color rgb="FF000000"/>
      </bottom>
      <diagonal style="hair">
        <color rgb="FF000000"/>
      </diagonal>
    </border>
    <border>
      <left style="double">
        <color rgb="FF000000"/>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diagonalUp="1">
      <left style="hair">
        <color rgb="FF000000"/>
      </left>
      <right style="hair">
        <color rgb="FF000000"/>
      </right>
      <top style="hair">
        <color rgb="FF000000"/>
      </top>
      <bottom style="hair">
        <color rgb="FF000000"/>
      </bottom>
      <diagonal style="hair">
        <color rgb="FF000000"/>
      </diagonal>
    </border>
    <border>
      <left/>
      <right/>
      <top style="hair">
        <color rgb="FF000000"/>
      </top>
      <bottom style="hair">
        <color rgb="FF000000"/>
      </bottom>
      <diagonal/>
    </border>
    <border>
      <left style="hair">
        <color rgb="FF000000"/>
      </left>
      <right style="hair">
        <color rgb="FF000000"/>
      </right>
      <top style="hair">
        <color rgb="FF000000"/>
      </top>
      <bottom/>
      <diagonal/>
    </border>
    <border>
      <left style="double">
        <color rgb="FF000000"/>
      </left>
      <right/>
      <top style="hair">
        <color rgb="FF000000"/>
      </top>
      <bottom style="double">
        <color rgb="FF000000"/>
      </bottom>
      <diagonal/>
    </border>
    <border>
      <left/>
      <right/>
      <top style="hair">
        <color rgb="FF000000"/>
      </top>
      <bottom style="double">
        <color rgb="FF000000"/>
      </bottom>
      <diagonal/>
    </border>
    <border>
      <left/>
      <right style="hair">
        <color rgb="FF000000"/>
      </right>
      <top style="hair">
        <color rgb="FF000000"/>
      </top>
      <bottom style="double">
        <color rgb="FF000000"/>
      </bottom>
      <diagonal/>
    </border>
    <border>
      <left style="hair">
        <color rgb="FF000000"/>
      </left>
      <right style="hair">
        <color rgb="FF000000"/>
      </right>
      <top style="hair">
        <color rgb="FF000000"/>
      </top>
      <bottom style="double">
        <color rgb="FF000000"/>
      </bottom>
      <diagonal/>
    </border>
    <border>
      <left style="hair">
        <color rgb="FF000000"/>
      </left>
      <right/>
      <top style="double">
        <color rgb="FF000000"/>
      </top>
      <bottom style="hair">
        <color rgb="FF000000"/>
      </bottom>
      <diagonal/>
    </border>
    <border>
      <left/>
      <right/>
      <top style="double">
        <color rgb="FF000000"/>
      </top>
      <bottom style="hair">
        <color rgb="FF000000"/>
      </bottom>
      <diagonal/>
    </border>
    <border>
      <left/>
      <right style="hair">
        <color rgb="FF000000"/>
      </right>
      <top style="double">
        <color rgb="FF000000"/>
      </top>
      <bottom style="hair">
        <color rgb="FF000000"/>
      </bottom>
      <diagonal/>
    </border>
    <border>
      <left style="hair">
        <color rgb="FF000000"/>
      </left>
      <right/>
      <top style="double">
        <color rgb="FF000000"/>
      </top>
      <bottom/>
      <diagonal/>
    </border>
    <border>
      <left/>
      <right/>
      <top style="double">
        <color rgb="FF000000"/>
      </top>
      <bottom/>
      <diagonal/>
    </border>
    <border>
      <left style="hair">
        <color rgb="FF000000"/>
      </left>
      <right/>
      <top style="hair">
        <color rgb="FF000000"/>
      </top>
      <bottom style="hair">
        <color rgb="FF000000"/>
      </bottom>
      <diagonal/>
    </border>
    <border>
      <left style="hair">
        <color rgb="FF000000"/>
      </left>
      <right/>
      <top/>
      <bottom style="hair">
        <color rgb="FF000000"/>
      </bottom>
      <diagonal/>
    </border>
    <border>
      <left/>
      <right/>
      <top/>
      <bottom style="hair">
        <color rgb="FF000000"/>
      </bottom>
      <diagonal/>
    </border>
    <border>
      <left/>
      <right/>
      <top style="hair">
        <color rgb="FF000000"/>
      </top>
      <bottom/>
      <diagonal/>
    </border>
    <border>
      <left style="thin">
        <color auto="1"/>
      </left>
      <right style="double">
        <color auto="1"/>
      </right>
      <top style="double">
        <color auto="1"/>
      </top>
      <bottom/>
      <diagonal/>
    </border>
    <border>
      <left style="double">
        <color auto="1"/>
      </left>
      <right/>
      <top/>
      <bottom/>
      <diagonal/>
    </border>
    <border>
      <left style="hair">
        <color rgb="FF000000"/>
      </left>
      <right/>
      <top style="hair">
        <color rgb="FF000000"/>
      </top>
      <bottom style="thin">
        <color rgb="FF000000"/>
      </bottom>
      <diagonal/>
    </border>
    <border>
      <left style="thin">
        <color auto="1"/>
      </left>
      <right style="double">
        <color auto="1"/>
      </right>
      <top/>
      <bottom style="thin">
        <color auto="1"/>
      </bottom>
      <diagonal/>
    </border>
    <border>
      <left style="thin">
        <color auto="1"/>
      </left>
      <right style="double">
        <color auto="1"/>
      </right>
      <top style="thin">
        <color auto="1"/>
      </top>
      <bottom/>
      <diagonal/>
    </border>
    <border>
      <left style="thin">
        <color auto="1"/>
      </left>
      <right style="double">
        <color auto="1"/>
      </right>
      <top style="hair">
        <color auto="1"/>
      </top>
      <bottom style="hair">
        <color auto="1"/>
      </bottom>
      <diagonal/>
    </border>
    <border>
      <left style="hair">
        <color auto="1"/>
      </left>
      <right/>
      <top style="hair">
        <color auto="1"/>
      </top>
      <bottom style="thin">
        <color auto="1"/>
      </bottom>
      <diagonal/>
    </border>
    <border>
      <left style="thin">
        <color auto="1"/>
      </left>
      <right style="double">
        <color auto="1"/>
      </right>
      <top style="hair">
        <color auto="1"/>
      </top>
      <bottom style="double">
        <color auto="1"/>
      </bottom>
      <diagonal/>
    </border>
    <border diagonalUp="1">
      <left style="hair">
        <color rgb="FF000000"/>
      </left>
      <right/>
      <top style="thin">
        <color auto="1"/>
      </top>
      <bottom style="hair">
        <color rgb="FF000000"/>
      </bottom>
      <diagonal style="hair">
        <color rgb="FF000000"/>
      </diagonal>
    </border>
    <border diagonalUp="1">
      <left style="hair">
        <color rgb="FF000000"/>
      </left>
      <right/>
      <top style="hair">
        <color rgb="FF000000"/>
      </top>
      <bottom style="hair">
        <color rgb="FF000000"/>
      </bottom>
      <diagonal style="hair">
        <color rgb="FF000000"/>
      </diagonal>
    </border>
    <border>
      <left style="thin">
        <color auto="1"/>
      </left>
      <right style="double">
        <color auto="1"/>
      </right>
      <top/>
      <bottom style="double">
        <color auto="1"/>
      </bottom>
      <diagonal/>
    </border>
    <border>
      <left/>
      <right/>
      <top/>
      <bottom style="double">
        <color auto="1"/>
      </bottom>
      <diagonal/>
    </border>
    <border>
      <left/>
      <right style="double">
        <color auto="1"/>
      </right>
      <top/>
      <bottom style="double">
        <color auto="1"/>
      </bottom>
      <diagonal/>
    </border>
    <border>
      <left style="double">
        <color auto="1"/>
      </left>
      <right/>
      <top style="double">
        <color auto="1"/>
      </top>
      <bottom/>
      <diagonal/>
    </border>
    <border>
      <left/>
      <right/>
      <top style="double">
        <color auto="1"/>
      </top>
      <bottom/>
      <diagonal/>
    </border>
    <border>
      <left style="double">
        <color auto="1"/>
      </left>
      <right style="hair">
        <color auto="1"/>
      </right>
      <top/>
      <bottom/>
      <diagonal/>
    </border>
    <border>
      <left style="hair">
        <color auto="1"/>
      </left>
      <right style="hair">
        <color auto="1"/>
      </right>
      <top/>
      <bottom/>
      <diagonal/>
    </border>
    <border>
      <left style="double">
        <color auto="1"/>
      </left>
      <right style="hair">
        <color auto="1"/>
      </right>
      <top/>
      <bottom style="thin">
        <color auto="1"/>
      </bottom>
      <diagonal/>
    </border>
    <border>
      <left style="hair">
        <color auto="1"/>
      </left>
      <right style="hair">
        <color auto="1"/>
      </right>
      <top/>
      <bottom style="thin">
        <color auto="1"/>
      </bottom>
      <diagonal/>
    </border>
    <border>
      <left style="double">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double">
        <color auto="1"/>
      </left>
      <right style="hair">
        <color auto="1"/>
      </right>
      <top/>
      <bottom style="hair">
        <color auto="1"/>
      </bottom>
      <diagonal/>
    </border>
    <border>
      <left/>
      <right style="thin">
        <color auto="1"/>
      </right>
      <top style="double">
        <color auto="1"/>
      </top>
      <bottom/>
      <diagonal/>
    </border>
    <border>
      <left style="thin">
        <color auto="1"/>
      </left>
      <right/>
      <top style="double">
        <color auto="1"/>
      </top>
      <bottom/>
      <diagonal/>
    </border>
    <border>
      <left style="hair">
        <color auto="1"/>
      </left>
      <right style="thin">
        <color auto="1"/>
      </right>
      <top style="hair">
        <color auto="1"/>
      </top>
      <bottom style="hair">
        <color auto="1"/>
      </bottom>
      <diagonal/>
    </border>
    <border>
      <left/>
      <right style="hair">
        <color auto="1"/>
      </right>
      <top style="hair">
        <color auto="1"/>
      </top>
      <bottom/>
      <diagonal/>
    </border>
    <border>
      <left/>
      <right style="hair">
        <color auto="1"/>
      </right>
      <top/>
      <bottom/>
      <diagonal/>
    </border>
    <border>
      <left style="hair">
        <color auto="1"/>
      </left>
      <right style="thin">
        <color auto="1"/>
      </right>
      <top style="hair">
        <color auto="1"/>
      </top>
      <bottom style="thin">
        <color auto="1"/>
      </bottom>
      <diagonal/>
    </border>
    <border>
      <left/>
      <right style="hair">
        <color auto="1"/>
      </right>
      <top/>
      <bottom style="thin">
        <color auto="1"/>
      </bottom>
      <diagonal/>
    </border>
    <border>
      <left style="hair">
        <color auto="1"/>
      </left>
      <right style="thin">
        <color auto="1"/>
      </right>
      <top style="thin">
        <color auto="1"/>
      </top>
      <bottom style="hair">
        <color auto="1"/>
      </bottom>
      <diagonal/>
    </border>
    <border>
      <left style="thin">
        <color auto="1"/>
      </left>
      <right style="hair">
        <color auto="1"/>
      </right>
      <top style="thin">
        <color auto="1"/>
      </top>
      <bottom style="hair">
        <color auto="1"/>
      </bottom>
      <diagonal/>
    </border>
    <border>
      <left/>
      <right style="hair">
        <color auto="1"/>
      </right>
      <top style="thin">
        <color auto="1"/>
      </top>
      <bottom style="hair">
        <color auto="1"/>
      </bottom>
      <diagonal/>
    </border>
    <border>
      <left style="hair">
        <color auto="1"/>
      </left>
      <right/>
      <top/>
      <bottom style="hair">
        <color auto="1"/>
      </bottom>
      <diagonal/>
    </border>
    <border>
      <left style="hair">
        <color auto="1"/>
      </left>
      <right/>
      <top/>
      <bottom/>
      <diagonal/>
    </border>
    <border>
      <left style="hair">
        <color auto="1"/>
      </left>
      <right style="thin">
        <color auto="1"/>
      </right>
      <top/>
      <bottom style="hair">
        <color auto="1"/>
      </bottom>
      <diagonal/>
    </border>
    <border>
      <left style="thin">
        <color auto="1"/>
      </left>
      <right style="hair">
        <color auto="1"/>
      </right>
      <top/>
      <bottom style="hair">
        <color auto="1"/>
      </bottom>
      <diagonal/>
    </border>
    <border>
      <left/>
      <right style="hair">
        <color auto="1"/>
      </right>
      <top/>
      <bottom style="hair">
        <color auto="1"/>
      </bottom>
      <diagonal/>
    </border>
    <border>
      <left/>
      <right style="double">
        <color auto="1"/>
      </right>
      <top style="double">
        <color auto="1"/>
      </top>
      <bottom/>
      <diagonal/>
    </border>
    <border>
      <left style="hair">
        <color auto="1"/>
      </left>
      <right style="double">
        <color auto="1"/>
      </right>
      <top style="hair">
        <color auto="1"/>
      </top>
      <bottom style="hair">
        <color auto="1"/>
      </bottom>
      <diagonal/>
    </border>
    <border>
      <left style="hair">
        <color auto="1"/>
      </left>
      <right style="double">
        <color auto="1"/>
      </right>
      <top style="hair">
        <color auto="1"/>
      </top>
      <bottom style="thin">
        <color auto="1"/>
      </bottom>
      <diagonal/>
    </border>
    <border>
      <left style="hair">
        <color auto="1"/>
      </left>
      <right style="double">
        <color auto="1"/>
      </right>
      <top style="thin">
        <color auto="1"/>
      </top>
      <bottom style="hair">
        <color auto="1"/>
      </bottom>
      <diagonal/>
    </border>
    <border>
      <left style="hair">
        <color auto="1"/>
      </left>
      <right style="double">
        <color auto="1"/>
      </right>
      <top/>
      <bottom style="hair">
        <color auto="1"/>
      </bottom>
      <diagonal/>
    </border>
    <border>
      <left style="double">
        <color auto="1"/>
      </left>
      <right/>
      <top style="hair">
        <color auto="1"/>
      </top>
      <bottom style="double">
        <color auto="1"/>
      </bottom>
      <diagonal/>
    </border>
    <border>
      <left/>
      <right/>
      <top style="hair">
        <color auto="1"/>
      </top>
      <bottom style="double">
        <color auto="1"/>
      </bottom>
      <diagonal/>
    </border>
    <border>
      <left style="hair">
        <color auto="1"/>
      </left>
      <right/>
      <top style="double">
        <color auto="1"/>
      </top>
      <bottom/>
      <diagonal/>
    </border>
    <border>
      <left/>
      <right/>
      <top style="hair">
        <color auto="1"/>
      </top>
      <bottom style="hair">
        <color auto="1"/>
      </bottom>
      <diagonal/>
    </border>
    <border>
      <left/>
      <right style="hair">
        <color auto="1"/>
      </right>
      <top style="hair">
        <color auto="1"/>
      </top>
      <bottom style="hair">
        <color auto="1"/>
      </bottom>
      <diagonal/>
    </border>
    <border>
      <left/>
      <right/>
      <top/>
      <bottom style="hair">
        <color auto="1"/>
      </bottom>
      <diagonal/>
    </border>
    <border>
      <left/>
      <right/>
      <top style="hair">
        <color auto="1"/>
      </top>
      <bottom/>
      <diagonal/>
    </border>
    <border>
      <left/>
      <right style="thin">
        <color auto="1"/>
      </right>
      <top style="hair">
        <color auto="1"/>
      </top>
      <bottom style="double">
        <color auto="1"/>
      </bottom>
      <diagonal/>
    </border>
    <border>
      <left/>
      <right style="double">
        <color auto="1"/>
      </right>
      <top style="hair">
        <color auto="1"/>
      </top>
      <bottom style="double">
        <color auto="1"/>
      </bottom>
      <diagonal/>
    </border>
    <border>
      <left/>
      <right style="hair">
        <color auto="1"/>
      </right>
      <top style="double">
        <color auto="1"/>
      </top>
      <bottom/>
      <diagonal/>
    </border>
    <border>
      <left style="double">
        <color auto="1"/>
      </left>
      <right style="hair">
        <color auto="1"/>
      </right>
      <top style="double">
        <color auto="1"/>
      </top>
      <bottom style="hair">
        <color auto="1"/>
      </bottom>
      <diagonal/>
    </border>
    <border>
      <left style="hair">
        <color auto="1"/>
      </left>
      <right style="thin">
        <color auto="1"/>
      </right>
      <top style="double">
        <color auto="1"/>
      </top>
      <bottom style="hair">
        <color auto="1"/>
      </bottom>
      <diagonal/>
    </border>
    <border>
      <left/>
      <right style="hair">
        <color auto="1"/>
      </right>
      <top style="double">
        <color auto="1"/>
      </top>
      <bottom style="hair">
        <color auto="1"/>
      </bottom>
      <diagonal/>
    </border>
    <border>
      <left style="hair">
        <color auto="1"/>
      </left>
      <right style="double">
        <color auto="1"/>
      </right>
      <top style="double">
        <color auto="1"/>
      </top>
      <bottom style="hair">
        <color auto="1"/>
      </bottom>
      <diagonal/>
    </border>
    <border>
      <left style="hair">
        <color auto="1"/>
      </left>
      <right style="hair">
        <color auto="1"/>
      </right>
      <top style="double">
        <color auto="1"/>
      </top>
      <bottom style="hair">
        <color auto="1"/>
      </bottom>
      <diagonal/>
    </border>
    <border>
      <left style="double">
        <color auto="1"/>
      </left>
      <right style="hair">
        <color auto="1"/>
      </right>
      <top style="hair">
        <color auto="1"/>
      </top>
      <bottom style="thin">
        <color auto="1"/>
      </bottom>
      <diagonal/>
    </border>
    <border>
      <left style="double">
        <color auto="1"/>
      </left>
      <right style="hair">
        <color auto="1"/>
      </right>
      <top style="hair">
        <color auto="1"/>
      </top>
      <bottom style="hair">
        <color auto="1"/>
      </bottom>
      <diagonal/>
    </border>
    <border>
      <left style="double">
        <color auto="1"/>
      </left>
      <right/>
      <top/>
      <bottom style="double">
        <color auto="1"/>
      </bottom>
      <diagonal/>
    </border>
    <border>
      <left/>
      <right style="hair">
        <color auto="1"/>
      </right>
      <top style="hair">
        <color auto="1"/>
      </top>
      <bottom style="double">
        <color auto="1"/>
      </bottom>
      <diagonal/>
    </border>
    <border>
      <left style="hair">
        <color auto="1"/>
      </left>
      <right style="thin">
        <color auto="1"/>
      </right>
      <top style="hair">
        <color auto="1"/>
      </top>
      <bottom style="double">
        <color auto="1"/>
      </bottom>
      <diagonal/>
    </border>
    <border>
      <left/>
      <right/>
      <top/>
      <bottom style="double">
        <color rgb="FFFF9900"/>
      </bottom>
      <diagonal/>
    </border>
    <border>
      <left/>
      <right/>
      <top/>
      <bottom style="thick">
        <color indexed="2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C0C0C0"/>
      </left>
      <right style="thin">
        <color rgb="FFC0C0C0"/>
      </right>
      <top style="thin">
        <color rgb="FFC0C0C0"/>
      </top>
      <bottom style="thin">
        <color rgb="FFC0C0C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thick">
        <color rgb="FF33CCCC"/>
      </bottom>
      <diagonal/>
    </border>
    <border>
      <left/>
      <right/>
      <top/>
      <bottom style="medium">
        <color indexed="49"/>
      </bottom>
      <diagonal/>
    </border>
    <border>
      <left style="thin">
        <color indexed="23"/>
      </left>
      <right style="thin">
        <color indexed="23"/>
      </right>
      <top style="thin">
        <color indexed="23"/>
      </top>
      <bottom style="thin">
        <color indexed="23"/>
      </bottom>
      <diagonal/>
    </border>
    <border>
      <left style="thin">
        <color rgb="FF808080"/>
      </left>
      <right style="thin">
        <color rgb="FF808080"/>
      </right>
      <top style="thin">
        <color rgb="FF808080"/>
      </top>
      <bottom style="thin">
        <color rgb="FF808080"/>
      </bottom>
      <diagonal/>
    </border>
    <border>
      <left style="double">
        <color indexed="63"/>
      </left>
      <right style="double">
        <color indexed="63"/>
      </right>
      <top style="double">
        <color indexed="63"/>
      </top>
      <bottom style="double">
        <color indexed="63"/>
      </bottom>
      <diagonal/>
    </border>
    <border>
      <left style="double">
        <color rgb="FF333333"/>
      </left>
      <right style="double">
        <color rgb="FF333333"/>
      </right>
      <top style="double">
        <color rgb="FF333333"/>
      </top>
      <bottom style="double">
        <color rgb="FF333333"/>
      </bottom>
      <diagonal/>
    </border>
    <border>
      <left style="thin">
        <color rgb="FF333333"/>
      </left>
      <right style="thin">
        <color rgb="FF333333"/>
      </right>
      <top style="thin">
        <color rgb="FF333333"/>
      </top>
      <bottom style="thin">
        <color rgb="FF333333"/>
      </bottom>
      <diagonal/>
    </border>
    <border>
      <left/>
      <right/>
      <top/>
      <bottom style="thick">
        <color indexed="49"/>
      </bottom>
      <diagonal/>
    </border>
    <border>
      <left/>
      <right/>
      <top/>
      <bottom style="thick">
        <color rgb="FFC0C0C0"/>
      </bottom>
      <diagonal/>
    </border>
    <border>
      <left/>
      <right/>
      <top/>
      <bottom style="medium">
        <color rgb="FF33CCCC"/>
      </bottom>
      <diagonal/>
    </border>
    <border>
      <left/>
      <right/>
      <top/>
      <bottom style="double">
        <color indexed="5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rgb="FF333399"/>
      </bottom>
      <diagonal/>
    </border>
  </borders>
  <cellStyleXfs count="206">
    <xf numFmtId="0" fontId="0" fillId="0" borderId="0"/>
    <xf numFmtId="0" fontId="37" fillId="18" borderId="0" applyNumberFormat="0" applyBorder="0" applyAlignment="0" applyProtection="0"/>
    <xf numFmtId="177" fontId="0" fillId="0" borderId="0" applyFont="0" applyFill="0" applyBorder="0" applyAlignment="0" applyProtection="0"/>
    <xf numFmtId="180" fontId="40" fillId="0" borderId="0" applyFont="0" applyFill="0" applyBorder="0" applyAlignment="0" applyProtection="0">
      <alignment vertical="center"/>
    </xf>
    <xf numFmtId="0" fontId="36" fillId="21" borderId="0" applyNumberFormat="0" applyBorder="0" applyAlignment="0" applyProtection="0">
      <alignment vertical="center"/>
    </xf>
    <xf numFmtId="0" fontId="37" fillId="14" borderId="0" applyNumberFormat="0" applyBorder="0" applyAlignment="0" applyProtection="0"/>
    <xf numFmtId="0" fontId="38" fillId="0" borderId="102" applyProtection="0"/>
    <xf numFmtId="9" fontId="37" fillId="0" borderId="0" applyFont="0" applyFill="0" applyBorder="0" applyAlignment="0" applyProtection="0"/>
    <xf numFmtId="0" fontId="47" fillId="0" borderId="104" applyNumberFormat="0" applyFill="0" applyAlignment="0" applyProtection="0">
      <alignment vertical="center"/>
    </xf>
    <xf numFmtId="0" fontId="49" fillId="24" borderId="105" applyNumberFormat="0" applyAlignment="0" applyProtection="0">
      <alignment vertical="center"/>
    </xf>
    <xf numFmtId="178" fontId="40" fillId="0" borderId="0" applyFont="0" applyFill="0" applyBorder="0" applyAlignment="0" applyProtection="0">
      <alignment vertical="center"/>
    </xf>
    <xf numFmtId="181" fontId="40" fillId="0" borderId="0" applyFont="0" applyFill="0" applyBorder="0" applyAlignment="0" applyProtection="0">
      <alignment vertical="center"/>
    </xf>
    <xf numFmtId="0" fontId="41" fillId="27" borderId="0" applyBorder="0" applyProtection="0"/>
    <xf numFmtId="0" fontId="23" fillId="0" borderId="0"/>
    <xf numFmtId="0" fontId="36" fillId="32" borderId="0" applyNumberFormat="0" applyBorder="0" applyAlignment="0" applyProtection="0">
      <alignment vertical="center"/>
    </xf>
    <xf numFmtId="0" fontId="52"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40" fillId="35" borderId="109" applyNumberFormat="0" applyFont="0" applyAlignment="0" applyProtection="0">
      <alignment vertical="center"/>
    </xf>
    <xf numFmtId="0" fontId="36" fillId="31" borderId="0" applyNumberFormat="0" applyBorder="0" applyAlignment="0" applyProtection="0">
      <alignment vertical="center"/>
    </xf>
    <xf numFmtId="0" fontId="37" fillId="41" borderId="0" applyNumberFormat="0" applyBorder="0" applyAlignment="0" applyProtection="0"/>
    <xf numFmtId="0" fontId="36" fillId="13" borderId="0" applyNumberFormat="0" applyBorder="0" applyAlignment="0" applyProtection="0">
      <alignment vertical="center"/>
    </xf>
    <xf numFmtId="0" fontId="37" fillId="17" borderId="0" applyNumberFormat="0" applyBorder="0" applyAlignment="0" applyProtection="0"/>
    <xf numFmtId="0" fontId="56" fillId="0" borderId="0" applyNumberFormat="0" applyFill="0" applyBorder="0" applyAlignment="0" applyProtection="0">
      <alignment vertical="center"/>
    </xf>
    <xf numFmtId="0" fontId="42" fillId="15" borderId="0" applyBorder="0" applyProtection="0"/>
    <xf numFmtId="0" fontId="45" fillId="0" borderId="0" applyNumberFormat="0" applyFill="0" applyBorder="0" applyAlignment="0" applyProtection="0">
      <alignment vertical="center"/>
    </xf>
    <xf numFmtId="0" fontId="39" fillId="0" borderId="0"/>
    <xf numFmtId="0" fontId="57" fillId="0" borderId="0" applyNumberFormat="0" applyFill="0" applyBorder="0" applyAlignment="0" applyProtection="0">
      <alignment vertical="center"/>
    </xf>
    <xf numFmtId="0" fontId="58" fillId="0" borderId="110" applyNumberFormat="0" applyFill="0" applyAlignment="0" applyProtection="0">
      <alignment vertical="center"/>
    </xf>
    <xf numFmtId="0" fontId="35" fillId="12" borderId="0" applyNumberFormat="0" applyBorder="0" applyAlignment="0" applyProtection="0">
      <alignment vertical="center"/>
    </xf>
    <xf numFmtId="0" fontId="59" fillId="0" borderId="110" applyNumberFormat="0" applyFill="0" applyAlignment="0" applyProtection="0">
      <alignment vertical="center"/>
    </xf>
    <xf numFmtId="0" fontId="35" fillId="42" borderId="0" applyNumberFormat="0" applyBorder="0" applyAlignment="0" applyProtection="0">
      <alignment vertical="center"/>
    </xf>
    <xf numFmtId="0" fontId="51" fillId="0" borderId="107" applyNumberFormat="0" applyFill="0" applyAlignment="0" applyProtection="0">
      <alignment vertical="center"/>
    </xf>
    <xf numFmtId="0" fontId="35" fillId="37" borderId="0" applyNumberFormat="0" applyBorder="0" applyAlignment="0" applyProtection="0">
      <alignment vertical="center"/>
    </xf>
    <xf numFmtId="0" fontId="51" fillId="0" borderId="0" applyNumberFormat="0" applyFill="0" applyBorder="0" applyAlignment="0" applyProtection="0">
      <alignment vertical="center"/>
    </xf>
    <xf numFmtId="0" fontId="35" fillId="44" borderId="0" applyNumberFormat="0" applyBorder="0" applyAlignment="0" applyProtection="0">
      <alignment vertical="center"/>
    </xf>
    <xf numFmtId="0" fontId="61" fillId="45" borderId="111" applyNumberFormat="0" applyAlignment="0" applyProtection="0">
      <alignment vertical="center"/>
    </xf>
    <xf numFmtId="0" fontId="50" fillId="26" borderId="106" applyNumberFormat="0" applyAlignment="0" applyProtection="0">
      <alignment vertical="center"/>
    </xf>
    <xf numFmtId="0" fontId="42" fillId="46" borderId="0" applyBorder="0" applyProtection="0"/>
    <xf numFmtId="0" fontId="60" fillId="26" borderId="111" applyNumberFormat="0" applyAlignment="0" applyProtection="0">
      <alignment vertical="center"/>
    </xf>
    <xf numFmtId="0" fontId="62" fillId="0" borderId="112" applyNumberFormat="0" applyFill="0" applyAlignment="0" applyProtection="0">
      <alignment vertical="center"/>
    </xf>
    <xf numFmtId="0" fontId="36" fillId="30" borderId="0" applyNumberFormat="0" applyBorder="0" applyAlignment="0" applyProtection="0">
      <alignment vertical="center"/>
    </xf>
    <xf numFmtId="0" fontId="46" fillId="22" borderId="0" applyNumberFormat="0" applyBorder="0" applyAlignment="0" applyProtection="0">
      <alignment vertical="center"/>
    </xf>
    <xf numFmtId="0" fontId="48" fillId="23" borderId="0" applyNumberFormat="0" applyBorder="0" applyAlignment="0" applyProtection="0">
      <alignment vertical="center"/>
    </xf>
    <xf numFmtId="181" fontId="37" fillId="0" borderId="0" applyFont="0" applyFill="0" applyBorder="0" applyAlignment="0" applyProtection="0"/>
    <xf numFmtId="0" fontId="63" fillId="47" borderId="0" applyNumberFormat="0" applyBorder="0" applyAlignment="0" applyProtection="0">
      <alignment vertical="center"/>
    </xf>
    <xf numFmtId="0" fontId="36" fillId="40" borderId="0" applyNumberFormat="0" applyBorder="0" applyAlignment="0" applyProtection="0">
      <alignment vertical="center"/>
    </xf>
    <xf numFmtId="0" fontId="35" fillId="48" borderId="0" applyNumberFormat="0" applyBorder="0" applyAlignment="0" applyProtection="0">
      <alignment vertical="center"/>
    </xf>
    <xf numFmtId="0" fontId="64" fillId="0" borderId="113" applyProtection="0"/>
    <xf numFmtId="0" fontId="36" fillId="49" borderId="0" applyNumberFormat="0" applyBorder="0" applyAlignment="0" applyProtection="0">
      <alignment vertical="center"/>
    </xf>
    <xf numFmtId="0" fontId="41" fillId="27" borderId="0" applyBorder="0" applyProtection="0"/>
    <xf numFmtId="0" fontId="35" fillId="39" borderId="0" applyNumberFormat="0" applyBorder="0" applyAlignment="0" applyProtection="0">
      <alignment vertical="center"/>
    </xf>
    <xf numFmtId="0" fontId="36" fillId="52" borderId="0" applyNumberFormat="0" applyBorder="0" applyAlignment="0" applyProtection="0">
      <alignment vertical="center"/>
    </xf>
    <xf numFmtId="0" fontId="41" fillId="20" borderId="0" applyBorder="0" applyProtection="0"/>
    <xf numFmtId="177" fontId="37" fillId="0" borderId="0" applyFont="0" applyFill="0" applyBorder="0" applyAlignment="0" applyProtection="0"/>
    <xf numFmtId="0" fontId="35" fillId="51" borderId="0" applyNumberFormat="0" applyBorder="0" applyAlignment="0" applyProtection="0">
      <alignment vertical="center"/>
    </xf>
    <xf numFmtId="0" fontId="36" fillId="33" borderId="0" applyNumberFormat="0" applyBorder="0" applyAlignment="0" applyProtection="0">
      <alignment vertical="center"/>
    </xf>
    <xf numFmtId="0" fontId="35" fillId="43" borderId="0" applyNumberFormat="0" applyBorder="0" applyAlignment="0" applyProtection="0">
      <alignment vertical="center"/>
    </xf>
    <xf numFmtId="0" fontId="36" fillId="36" borderId="0" applyNumberFormat="0" applyBorder="0" applyAlignment="0" applyProtection="0">
      <alignment vertical="center"/>
    </xf>
    <xf numFmtId="0" fontId="37" fillId="53" borderId="0" applyNumberFormat="0" applyBorder="0" applyAlignment="0" applyProtection="0"/>
    <xf numFmtId="0" fontId="35" fillId="34" borderId="0" applyNumberFormat="0" applyBorder="0" applyAlignment="0" applyProtection="0">
      <alignment vertical="center"/>
    </xf>
    <xf numFmtId="0" fontId="39" fillId="0" borderId="0"/>
    <xf numFmtId="0" fontId="36" fillId="38" borderId="0" applyNumberFormat="0" applyBorder="0" applyAlignment="0" applyProtection="0">
      <alignment vertical="center"/>
    </xf>
    <xf numFmtId="0" fontId="41" fillId="28" borderId="0" applyBorder="0" applyProtection="0"/>
    <xf numFmtId="0" fontId="35" fillId="19" borderId="0" applyNumberFormat="0" applyBorder="0" applyAlignment="0" applyProtection="0">
      <alignment vertical="center"/>
    </xf>
    <xf numFmtId="0" fontId="36" fillId="54" borderId="0" applyNumberFormat="0" applyBorder="0" applyAlignment="0" applyProtection="0">
      <alignment vertical="center"/>
    </xf>
    <xf numFmtId="0" fontId="37" fillId="41" borderId="0" applyNumberFormat="0" applyBorder="0" applyAlignment="0" applyProtection="0"/>
    <xf numFmtId="0" fontId="35" fillId="55" borderId="0" applyNumberFormat="0" applyBorder="0" applyAlignment="0" applyProtection="0">
      <alignment vertical="center"/>
    </xf>
    <xf numFmtId="0" fontId="35" fillId="56" borderId="0" applyNumberFormat="0" applyBorder="0" applyAlignment="0" applyProtection="0">
      <alignment vertical="center"/>
    </xf>
    <xf numFmtId="0" fontId="41" fillId="27" borderId="0" applyBorder="0" applyProtection="0"/>
    <xf numFmtId="0" fontId="68" fillId="0" borderId="114" applyNumberFormat="0" applyFill="0" applyAlignment="0" applyProtection="0"/>
    <xf numFmtId="0" fontId="41" fillId="29" borderId="0" applyBorder="0" applyProtection="0"/>
    <xf numFmtId="0" fontId="41" fillId="20" borderId="0" applyBorder="0" applyProtection="0"/>
    <xf numFmtId="0" fontId="41" fillId="57" borderId="0" applyBorder="0" applyProtection="0"/>
    <xf numFmtId="0" fontId="37" fillId="53" borderId="0" applyNumberFormat="0" applyBorder="0" applyAlignment="0" applyProtection="0"/>
    <xf numFmtId="0" fontId="37" fillId="58" borderId="0" applyNumberFormat="0" applyBorder="0" applyAlignment="0" applyProtection="0"/>
    <xf numFmtId="0" fontId="41" fillId="25" borderId="0" applyBorder="0" applyProtection="0"/>
    <xf numFmtId="0" fontId="37" fillId="59" borderId="0" applyNumberFormat="0" applyBorder="0" applyAlignment="0" applyProtection="0"/>
    <xf numFmtId="0" fontId="41" fillId="61" borderId="0" applyBorder="0" applyProtection="0"/>
    <xf numFmtId="0" fontId="37" fillId="18" borderId="0" applyNumberFormat="0" applyBorder="0" applyAlignment="0" applyProtection="0"/>
    <xf numFmtId="0" fontId="41" fillId="28" borderId="0" applyBorder="0" applyProtection="0"/>
    <xf numFmtId="0" fontId="37" fillId="50" borderId="0" applyNumberFormat="0" applyBorder="0" applyAlignment="0" applyProtection="0"/>
    <xf numFmtId="0" fontId="41" fillId="62" borderId="0" applyBorder="0" applyProtection="0"/>
    <xf numFmtId="0" fontId="37" fillId="53" borderId="0" applyNumberFormat="0" applyBorder="0" applyAlignment="0" applyProtection="0"/>
    <xf numFmtId="0" fontId="44" fillId="16" borderId="0" applyNumberFormat="0" applyBorder="0" applyAlignment="0" applyProtection="0"/>
    <xf numFmtId="0" fontId="42" fillId="15" borderId="0" applyBorder="0" applyProtection="0"/>
    <xf numFmtId="0" fontId="70" fillId="0" borderId="0" applyBorder="0" applyProtection="0"/>
    <xf numFmtId="0" fontId="44" fillId="58" borderId="0" applyNumberFormat="0" applyBorder="0" applyAlignment="0" applyProtection="0"/>
    <xf numFmtId="0" fontId="42" fillId="25" borderId="0" applyBorder="0" applyProtection="0"/>
    <xf numFmtId="0" fontId="44" fillId="59" borderId="0" applyNumberFormat="0" applyBorder="0" applyAlignment="0" applyProtection="0"/>
    <xf numFmtId="0" fontId="71" fillId="64" borderId="0" applyNumberFormat="0" applyBorder="0" applyAlignment="0" applyProtection="0"/>
    <xf numFmtId="0" fontId="42" fillId="61" borderId="0" applyBorder="0" applyProtection="0"/>
    <xf numFmtId="0" fontId="44" fillId="18" borderId="0" applyNumberFormat="0" applyBorder="0" applyAlignment="0" applyProtection="0"/>
    <xf numFmtId="0" fontId="42" fillId="28" borderId="0" applyBorder="0" applyProtection="0"/>
    <xf numFmtId="0" fontId="44" fillId="16" borderId="0" applyNumberFormat="0" applyBorder="0" applyAlignment="0" applyProtection="0"/>
    <xf numFmtId="0" fontId="42" fillId="15" borderId="0" applyBorder="0" applyProtection="0"/>
    <xf numFmtId="0" fontId="44" fillId="53" borderId="0" applyNumberFormat="0" applyBorder="0" applyAlignment="0" applyProtection="0"/>
    <xf numFmtId="0" fontId="42" fillId="27" borderId="0" applyBorder="0" applyProtection="0"/>
    <xf numFmtId="0" fontId="44" fillId="16" borderId="0" applyNumberFormat="0" applyBorder="0" applyAlignment="0" applyProtection="0"/>
    <xf numFmtId="0" fontId="42" fillId="15" borderId="0" applyBorder="0" applyProtection="0"/>
    <xf numFmtId="0" fontId="44" fillId="65" borderId="0" applyNumberFormat="0" applyBorder="0" applyAlignment="0" applyProtection="0"/>
    <xf numFmtId="0" fontId="42" fillId="46" borderId="0" applyBorder="0" applyProtection="0"/>
    <xf numFmtId="0" fontId="44" fillId="65" borderId="0" applyNumberFormat="0" applyBorder="0" applyAlignment="0" applyProtection="0"/>
    <xf numFmtId="0" fontId="44" fillId="66" borderId="0" applyNumberFormat="0" applyBorder="0" applyAlignment="0" applyProtection="0"/>
    <xf numFmtId="0" fontId="44" fillId="67" borderId="0" applyNumberFormat="0" applyBorder="0" applyAlignment="0" applyProtection="0"/>
    <xf numFmtId="0" fontId="42" fillId="68" borderId="0" applyBorder="0" applyProtection="0"/>
    <xf numFmtId="0" fontId="44" fillId="16" borderId="0" applyNumberFormat="0" applyBorder="0" applyAlignment="0" applyProtection="0"/>
    <xf numFmtId="0" fontId="42" fillId="63" borderId="0" applyBorder="0" applyProtection="0"/>
    <xf numFmtId="0" fontId="72" fillId="69" borderId="0" applyBorder="0" applyProtection="0"/>
    <xf numFmtId="0" fontId="73" fillId="41" borderId="115" applyNumberFormat="0" applyAlignment="0" applyProtection="0"/>
    <xf numFmtId="0" fontId="74" fillId="20" borderId="116" applyProtection="0"/>
    <xf numFmtId="183" fontId="41" fillId="0" borderId="0"/>
    <xf numFmtId="0" fontId="75" fillId="70" borderId="117" applyNumberFormat="0" applyAlignment="0" applyProtection="0"/>
    <xf numFmtId="0" fontId="76" fillId="71" borderId="118" applyProtection="0"/>
    <xf numFmtId="0" fontId="65" fillId="0" borderId="0" applyNumberFormat="0" applyFill="0" applyBorder="0" applyAlignment="0" applyProtection="0"/>
    <xf numFmtId="184" fontId="23" fillId="0" borderId="0" applyFill="0" applyBorder="0" applyAlignment="0" applyProtection="0"/>
    <xf numFmtId="0" fontId="77" fillId="20" borderId="119" applyProtection="0"/>
    <xf numFmtId="0" fontId="39" fillId="0" borderId="0"/>
    <xf numFmtId="0" fontId="78" fillId="0" borderId="0" applyNumberFormat="0" applyFill="0" applyBorder="0" applyAlignment="0" applyProtection="0"/>
    <xf numFmtId="0" fontId="79" fillId="0" borderId="0" applyBorder="0" applyProtection="0"/>
    <xf numFmtId="9" fontId="37" fillId="0" borderId="0"/>
    <xf numFmtId="0" fontId="80" fillId="72" borderId="0" applyNumberFormat="0" applyBorder="0" applyAlignment="0" applyProtection="0"/>
    <xf numFmtId="9" fontId="41" fillId="0" borderId="0"/>
    <xf numFmtId="0" fontId="69" fillId="60" borderId="0" applyBorder="0" applyProtection="0"/>
    <xf numFmtId="0" fontId="81" fillId="0" borderId="120" applyNumberFormat="0" applyFill="0" applyAlignment="0" applyProtection="0"/>
    <xf numFmtId="0" fontId="43" fillId="0" borderId="103" applyNumberFormat="0" applyFill="0" applyAlignment="0" applyProtection="0"/>
    <xf numFmtId="0" fontId="82" fillId="0" borderId="121" applyProtection="0"/>
    <xf numFmtId="0" fontId="83" fillId="0" borderId="122" applyProtection="0"/>
    <xf numFmtId="0" fontId="68" fillId="0" borderId="0" applyNumberFormat="0" applyFill="0" applyBorder="0" applyAlignment="0" applyProtection="0"/>
    <xf numFmtId="0" fontId="83" fillId="0" borderId="0" applyBorder="0" applyProtection="0"/>
    <xf numFmtId="183" fontId="41" fillId="0" borderId="0" applyBorder="0" applyProtection="0"/>
    <xf numFmtId="0" fontId="84" fillId="53" borderId="115" applyNumberFormat="0" applyAlignment="0" applyProtection="0"/>
    <xf numFmtId="0" fontId="85" fillId="27" borderId="116" applyProtection="0"/>
    <xf numFmtId="0" fontId="86" fillId="0" borderId="123" applyNumberFormat="0" applyFill="0" applyAlignment="0" applyProtection="0"/>
    <xf numFmtId="181" fontId="37" fillId="0" borderId="0" applyFont="0" applyFill="0" applyBorder="0" applyAlignment="0" applyProtection="0"/>
    <xf numFmtId="182" fontId="41" fillId="0" borderId="0" applyBorder="0" applyProtection="0"/>
    <xf numFmtId="182" fontId="41" fillId="0" borderId="0" applyBorder="0" applyProtection="0"/>
    <xf numFmtId="181" fontId="37" fillId="0" borderId="0" applyFont="0" applyFill="0" applyBorder="0" applyAlignment="0" applyProtection="0"/>
    <xf numFmtId="182" fontId="41" fillId="0" borderId="0" applyBorder="0" applyProtection="0"/>
    <xf numFmtId="181" fontId="37" fillId="0" borderId="0" applyFont="0" applyFill="0" applyBorder="0" applyAlignment="0" applyProtection="0"/>
    <xf numFmtId="182" fontId="41" fillId="0" borderId="0" applyBorder="0" applyProtection="0"/>
    <xf numFmtId="181" fontId="37" fillId="0" borderId="0" applyFont="0" applyFill="0" applyBorder="0" applyAlignment="0" applyProtection="0"/>
    <xf numFmtId="182" fontId="41" fillId="0" borderId="0" applyBorder="0" applyProtection="0"/>
    <xf numFmtId="181" fontId="37" fillId="0" borderId="0" applyFont="0" applyFill="0" applyBorder="0" applyAlignment="0" applyProtection="0"/>
    <xf numFmtId="182" fontId="41" fillId="0" borderId="0" applyBorder="0" applyProtection="0"/>
    <xf numFmtId="0" fontId="54" fillId="0" borderId="0" applyNumberFormat="0" applyFill="0" applyBorder="0" applyAlignment="0" applyProtection="0"/>
    <xf numFmtId="181" fontId="37" fillId="0" borderId="0" applyFont="0" applyFill="0" applyBorder="0" applyAlignment="0" applyProtection="0"/>
    <xf numFmtId="0" fontId="87" fillId="0" borderId="0" applyBorder="0" applyProtection="0"/>
    <xf numFmtId="182" fontId="41" fillId="0" borderId="0" applyBorder="0" applyProtection="0"/>
    <xf numFmtId="181" fontId="37" fillId="0" borderId="0" applyFont="0" applyFill="0" applyBorder="0" applyAlignment="0" applyProtection="0"/>
    <xf numFmtId="177" fontId="37" fillId="0" borderId="0" applyFont="0" applyFill="0" applyBorder="0" applyAlignment="0" applyProtection="0"/>
    <xf numFmtId="182" fontId="41" fillId="0" borderId="0" applyBorder="0" applyProtection="0"/>
    <xf numFmtId="181" fontId="37" fillId="0" borderId="0" applyFont="0" applyFill="0" applyBorder="0" applyAlignment="0" applyProtection="0"/>
    <xf numFmtId="182" fontId="41" fillId="0" borderId="0" applyBorder="0" applyProtection="0"/>
    <xf numFmtId="181" fontId="37" fillId="0" borderId="0" applyFont="0" applyFill="0" applyBorder="0" applyAlignment="0" applyProtection="0"/>
    <xf numFmtId="182" fontId="41" fillId="0" borderId="0" applyBorder="0" applyProtection="0"/>
    <xf numFmtId="181" fontId="37" fillId="0" borderId="0" applyFont="0" applyFill="0" applyBorder="0" applyAlignment="0" applyProtection="0"/>
    <xf numFmtId="182" fontId="41" fillId="0" borderId="0" applyBorder="0" applyProtection="0"/>
    <xf numFmtId="181" fontId="37" fillId="0" borderId="0" applyFont="0" applyFill="0" applyBorder="0" applyAlignment="0" applyProtection="0"/>
    <xf numFmtId="182" fontId="41" fillId="0" borderId="0" applyBorder="0" applyProtection="0"/>
    <xf numFmtId="181" fontId="37" fillId="0" borderId="0" applyFont="0" applyFill="0" applyBorder="0" applyAlignment="0" applyProtection="0"/>
    <xf numFmtId="182" fontId="41" fillId="0" borderId="0" applyBorder="0" applyProtection="0"/>
    <xf numFmtId="185" fontId="23" fillId="0" borderId="0" applyFill="0" applyBorder="0" applyAlignment="0" applyProtection="0"/>
    <xf numFmtId="0" fontId="88" fillId="59" borderId="0" applyNumberFormat="0" applyBorder="0" applyAlignment="0" applyProtection="0"/>
    <xf numFmtId="0" fontId="89" fillId="0" borderId="124" applyNumberFormat="0" applyFill="0" applyAlignment="0" applyProtection="0"/>
    <xf numFmtId="0" fontId="90" fillId="61" borderId="0" applyBorder="0" applyProtection="0"/>
    <xf numFmtId="0" fontId="23" fillId="0" borderId="0"/>
    <xf numFmtId="0" fontId="39" fillId="0" borderId="0"/>
    <xf numFmtId="0" fontId="55" fillId="0" borderId="0"/>
    <xf numFmtId="0" fontId="23" fillId="0" borderId="0"/>
    <xf numFmtId="0" fontId="39" fillId="0" borderId="0"/>
    <xf numFmtId="0" fontId="23" fillId="0" borderId="0"/>
    <xf numFmtId="0" fontId="39" fillId="0" borderId="0"/>
    <xf numFmtId="0" fontId="91" fillId="0" borderId="0" applyBorder="0" applyProtection="0"/>
    <xf numFmtId="179" fontId="92" fillId="0" borderId="0"/>
    <xf numFmtId="179" fontId="66" fillId="0" borderId="0"/>
    <xf numFmtId="0" fontId="23" fillId="0" borderId="0"/>
    <xf numFmtId="0" fontId="23" fillId="0" borderId="0"/>
    <xf numFmtId="0" fontId="39" fillId="0" borderId="0"/>
    <xf numFmtId="0" fontId="41" fillId="0" borderId="0"/>
    <xf numFmtId="0" fontId="67" fillId="0" borderId="0"/>
    <xf numFmtId="0" fontId="23" fillId="14" borderId="125" applyNumberFormat="0" applyFont="0" applyAlignment="0" applyProtection="0"/>
    <xf numFmtId="0" fontId="41" fillId="29" borderId="108" applyProtection="0"/>
    <xf numFmtId="0" fontId="93" fillId="41" borderId="126" applyNumberFormat="0" applyAlignment="0" applyProtection="0"/>
    <xf numFmtId="9" fontId="23" fillId="0" borderId="0" applyFill="0" applyBorder="0" applyAlignment="0" applyProtection="0"/>
    <xf numFmtId="9" fontId="39" fillId="0" borderId="0" applyBorder="0" applyProtection="0"/>
    <xf numFmtId="9" fontId="37" fillId="0" borderId="0" applyFont="0" applyFill="0" applyBorder="0" applyAlignment="0" applyProtection="0"/>
    <xf numFmtId="0" fontId="65" fillId="0" borderId="0" applyNumberFormat="0" applyFill="0" applyBorder="0" applyAlignment="0" applyProtection="0"/>
    <xf numFmtId="9" fontId="41" fillId="0" borderId="0" applyBorder="0" applyProtection="0"/>
    <xf numFmtId="9" fontId="41" fillId="0" borderId="0" applyBorder="0" applyProtection="0"/>
    <xf numFmtId="183" fontId="41" fillId="0" borderId="0" applyBorder="0" applyProtection="0"/>
    <xf numFmtId="177" fontId="37" fillId="0" borderId="0" applyFont="0" applyFill="0" applyBorder="0" applyAlignment="0" applyProtection="0"/>
    <xf numFmtId="183" fontId="41" fillId="0" borderId="0" applyBorder="0" applyProtection="0"/>
    <xf numFmtId="185" fontId="23" fillId="0" borderId="0" applyFill="0" applyBorder="0" applyAlignment="0" applyProtection="0"/>
    <xf numFmtId="0" fontId="89" fillId="0" borderId="124" applyNumberFormat="0" applyFill="0" applyAlignment="0" applyProtection="0"/>
    <xf numFmtId="176" fontId="39" fillId="0" borderId="0" applyBorder="0" applyProtection="0"/>
    <xf numFmtId="176" fontId="39" fillId="0" borderId="0" applyBorder="0" applyProtection="0"/>
    <xf numFmtId="183" fontId="37" fillId="0" borderId="0"/>
    <xf numFmtId="185" fontId="23" fillId="0" borderId="0" applyFont="0" applyFill="0" applyBorder="0" applyAlignment="0" applyProtection="0"/>
    <xf numFmtId="176" fontId="41" fillId="0" borderId="0" applyBorder="0" applyProtection="0"/>
    <xf numFmtId="0" fontId="94" fillId="0" borderId="0" applyNumberFormat="0" applyFill="0" applyBorder="0" applyAlignment="0" applyProtection="0"/>
    <xf numFmtId="0" fontId="95" fillId="0" borderId="127" applyProtection="0"/>
    <xf numFmtId="0" fontId="95" fillId="0" borderId="127" applyProtection="0"/>
    <xf numFmtId="0" fontId="65" fillId="0" borderId="0" applyNumberFormat="0" applyFill="0" applyBorder="0" applyAlignment="0" applyProtection="0"/>
    <xf numFmtId="0" fontId="91" fillId="0" borderId="0" applyBorder="0" applyProtection="0"/>
    <xf numFmtId="176" fontId="23" fillId="0" borderId="0"/>
    <xf numFmtId="176" fontId="39" fillId="0" borderId="0"/>
  </cellStyleXfs>
  <cellXfs count="378">
    <xf numFmtId="0" fontId="0" fillId="0" borderId="0" xfId="0"/>
    <xf numFmtId="0" fontId="1" fillId="0" borderId="0" xfId="0" applyFont="1" applyBorder="1" applyAlignment="1">
      <alignment horizontal="center"/>
    </xf>
    <xf numFmtId="0" fontId="2" fillId="0" borderId="0" xfId="0" applyFont="1" applyBorder="1" applyAlignment="1">
      <alignment horizontal="right"/>
    </xf>
    <xf numFmtId="0" fontId="3" fillId="2" borderId="0" xfId="0" applyFont="1" applyFill="1" applyBorder="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wrapText="1"/>
    </xf>
    <xf numFmtId="0" fontId="5" fillId="3" borderId="1" xfId="0" applyFont="1" applyFill="1" applyBorder="1" applyAlignment="1">
      <alignment horizontal="center" vertical="center"/>
    </xf>
    <xf numFmtId="0" fontId="6" fillId="0" borderId="2" xfId="0" applyFont="1" applyBorder="1" applyAlignment="1">
      <alignment horizontal="center" vertical="center"/>
    </xf>
    <xf numFmtId="0" fontId="6" fillId="3" borderId="2" xfId="0" applyFont="1" applyFill="1" applyBorder="1" applyAlignment="1">
      <alignment horizontal="center"/>
    </xf>
    <xf numFmtId="0" fontId="5" fillId="3" borderId="3" xfId="0" applyFont="1" applyFill="1" applyBorder="1" applyAlignment="1">
      <alignment horizontal="center" vertical="center"/>
    </xf>
    <xf numFmtId="0" fontId="6" fillId="0" borderId="4" xfId="0" applyFont="1" applyBorder="1" applyAlignment="1">
      <alignment horizontal="center" vertical="center"/>
    </xf>
    <xf numFmtId="0" fontId="5" fillId="3" borderId="4" xfId="0" applyFont="1" applyFill="1" applyBorder="1" applyAlignment="1">
      <alignment horizontal="center"/>
    </xf>
    <xf numFmtId="49" fontId="6" fillId="3" borderId="5" xfId="0" applyNumberFormat="1" applyFont="1" applyFill="1" applyBorder="1" applyAlignment="1">
      <alignment horizontal="center" vertical="center" wrapText="1"/>
    </xf>
    <xf numFmtId="2" fontId="6" fillId="2" borderId="6" xfId="0" applyNumberFormat="1" applyFont="1" applyFill="1" applyBorder="1" applyAlignment="1" applyProtection="1">
      <alignment horizontal="center" vertical="center" wrapText="1"/>
    </xf>
    <xf numFmtId="4" fontId="7" fillId="3" borderId="6" xfId="0" applyNumberFormat="1" applyFont="1" applyFill="1" applyBorder="1" applyAlignment="1">
      <alignment horizontal="center" vertical="center"/>
    </xf>
    <xf numFmtId="10" fontId="7" fillId="3" borderId="7" xfId="185" applyNumberFormat="1" applyFont="1" applyFill="1" applyBorder="1" applyAlignment="1">
      <alignment horizontal="center" vertical="center"/>
    </xf>
    <xf numFmtId="10" fontId="8" fillId="4" borderId="7" xfId="0" applyNumberFormat="1" applyFont="1" applyFill="1" applyBorder="1" applyAlignment="1">
      <alignment horizontal="center" vertical="center"/>
    </xf>
    <xf numFmtId="10" fontId="8" fillId="4" borderId="7" xfId="0" applyNumberFormat="1" applyFont="1" applyFill="1" applyBorder="1" applyAlignment="1">
      <alignment horizontal="center"/>
    </xf>
    <xf numFmtId="49" fontId="6" fillId="3" borderId="8" xfId="0" applyNumberFormat="1" applyFont="1" applyFill="1" applyBorder="1" applyAlignment="1">
      <alignment horizontal="center" vertical="center" wrapText="1"/>
    </xf>
    <xf numFmtId="2" fontId="6" fillId="2" borderId="7" xfId="0" applyNumberFormat="1" applyFont="1" applyFill="1" applyBorder="1" applyAlignment="1" applyProtection="1">
      <alignment horizontal="center" vertical="center" wrapText="1"/>
    </xf>
    <xf numFmtId="4" fontId="7" fillId="3" borderId="7" xfId="0" applyNumberFormat="1" applyFont="1" applyFill="1" applyBorder="1" applyAlignment="1">
      <alignment horizontal="center" vertical="center"/>
    </xf>
    <xf numFmtId="10" fontId="7" fillId="3" borderId="9" xfId="185" applyNumberFormat="1" applyFont="1" applyFill="1" applyBorder="1" applyAlignment="1">
      <alignment horizontal="center" vertical="center"/>
    </xf>
    <xf numFmtId="4" fontId="9" fillId="2" borderId="9" xfId="0" applyNumberFormat="1" applyFont="1" applyFill="1" applyBorder="1" applyAlignment="1">
      <alignment horizontal="center"/>
    </xf>
    <xf numFmtId="49" fontId="6" fillId="3" borderId="10" xfId="0" applyNumberFormat="1" applyFont="1" applyFill="1" applyBorder="1" applyAlignment="1">
      <alignment horizontal="center" vertical="center" wrapText="1"/>
    </xf>
    <xf numFmtId="4" fontId="6" fillId="2" borderId="11" xfId="173" applyNumberFormat="1" applyFont="1" applyFill="1" applyBorder="1" applyAlignment="1">
      <alignment horizontal="center" vertical="center" wrapText="1"/>
    </xf>
    <xf numFmtId="4" fontId="7" fillId="3" borderId="11" xfId="0" applyNumberFormat="1" applyFont="1" applyFill="1" applyBorder="1" applyAlignment="1">
      <alignment horizontal="center" vertical="center"/>
    </xf>
    <xf numFmtId="10" fontId="8" fillId="5" borderId="9" xfId="0" applyNumberFormat="1" applyFont="1" applyFill="1" applyBorder="1" applyAlignment="1">
      <alignment horizontal="center" vertical="center"/>
    </xf>
    <xf numFmtId="4" fontId="6" fillId="2" borderId="7" xfId="173" applyNumberFormat="1" applyFont="1" applyFill="1" applyBorder="1" applyAlignment="1">
      <alignment horizontal="center" vertical="center" wrapText="1"/>
    </xf>
    <xf numFmtId="4" fontId="9" fillId="0" borderId="9" xfId="0" applyNumberFormat="1" applyFont="1" applyBorder="1" applyAlignment="1">
      <alignment horizontal="center"/>
    </xf>
    <xf numFmtId="4" fontId="6" fillId="6" borderId="11" xfId="173" applyNumberFormat="1" applyFont="1" applyFill="1" applyBorder="1" applyAlignment="1">
      <alignment horizontal="center" vertical="center" wrapText="1"/>
    </xf>
    <xf numFmtId="10" fontId="10" fillId="5" borderId="9" xfId="0" applyNumberFormat="1" applyFont="1" applyFill="1" applyBorder="1" applyAlignment="1">
      <alignment horizontal="center" vertical="center"/>
    </xf>
    <xf numFmtId="10" fontId="8" fillId="4" borderId="9" xfId="0" applyNumberFormat="1" applyFont="1" applyFill="1" applyBorder="1" applyAlignment="1">
      <alignment horizontal="center" vertical="center"/>
    </xf>
    <xf numFmtId="10" fontId="11" fillId="4" borderId="9" xfId="0" applyNumberFormat="1" applyFont="1" applyFill="1" applyBorder="1" applyAlignment="1">
      <alignment horizontal="center" vertical="center"/>
    </xf>
    <xf numFmtId="4" fontId="6" fillId="6" borderId="7" xfId="173" applyNumberFormat="1" applyFont="1" applyFill="1" applyBorder="1" applyAlignment="1">
      <alignment horizontal="center" vertical="center" wrapText="1"/>
    </xf>
    <xf numFmtId="4" fontId="9" fillId="2" borderId="9" xfId="0" applyNumberFormat="1" applyFont="1" applyFill="1" applyBorder="1" applyAlignment="1">
      <alignment horizontal="center" vertical="center"/>
    </xf>
    <xf numFmtId="4" fontId="12" fillId="0" borderId="11" xfId="0" applyNumberFormat="1" applyFont="1" applyBorder="1" applyAlignment="1">
      <alignment horizontal="center" vertical="center"/>
    </xf>
    <xf numFmtId="10" fontId="8" fillId="7" borderId="9" xfId="7" applyNumberFormat="1" applyFont="1" applyFill="1" applyBorder="1" applyAlignment="1">
      <alignment horizontal="center" vertical="center"/>
    </xf>
    <xf numFmtId="10" fontId="8" fillId="2" borderId="9" xfId="7" applyNumberFormat="1" applyFont="1" applyFill="1" applyBorder="1" applyAlignment="1">
      <alignment horizontal="center" vertical="center"/>
    </xf>
    <xf numFmtId="10" fontId="9" fillId="2" borderId="9" xfId="7" applyNumberFormat="1" applyFont="1" applyFill="1" applyBorder="1" applyAlignment="1">
      <alignment horizontal="center" vertical="center"/>
    </xf>
    <xf numFmtId="4" fontId="12" fillId="0" borderId="7" xfId="0" applyNumberFormat="1" applyFont="1" applyBorder="1" applyAlignment="1">
      <alignment horizontal="center" vertical="center"/>
    </xf>
    <xf numFmtId="9" fontId="8" fillId="7" borderId="9" xfId="7" applyFont="1" applyFill="1" applyBorder="1" applyAlignment="1">
      <alignment horizontal="center" vertical="center"/>
    </xf>
    <xf numFmtId="9" fontId="9" fillId="0" borderId="9" xfId="7" applyFont="1" applyBorder="1" applyAlignment="1">
      <alignment horizontal="center" vertical="center"/>
    </xf>
    <xf numFmtId="4" fontId="9" fillId="0" borderId="9" xfId="0" applyNumberFormat="1" applyFont="1" applyBorder="1" applyAlignment="1">
      <alignment horizontal="center" vertical="center"/>
    </xf>
    <xf numFmtId="9" fontId="9" fillId="2" borderId="9" xfId="7" applyFont="1" applyFill="1" applyBorder="1" applyAlignment="1">
      <alignment horizontal="center" vertical="center"/>
    </xf>
    <xf numFmtId="10" fontId="8" fillId="7" borderId="12" xfId="7" applyNumberFormat="1" applyFont="1" applyFill="1" applyBorder="1" applyAlignment="1">
      <alignment horizontal="center" vertical="center"/>
    </xf>
    <xf numFmtId="9" fontId="8" fillId="2" borderId="9" xfId="7" applyFont="1" applyFill="1" applyBorder="1" applyAlignment="1">
      <alignment horizontal="center" vertical="center"/>
    </xf>
    <xf numFmtId="10" fontId="9" fillId="0" borderId="9" xfId="7" applyNumberFormat="1" applyFont="1" applyBorder="1" applyAlignment="1">
      <alignment horizontal="center" vertical="center"/>
    </xf>
    <xf numFmtId="2" fontId="6" fillId="2" borderId="13" xfId="0" applyNumberFormat="1" applyFont="1" applyFill="1" applyBorder="1" applyAlignment="1" applyProtection="1">
      <alignment vertical="center" wrapText="1"/>
    </xf>
    <xf numFmtId="2" fontId="6" fillId="2" borderId="14" xfId="0" applyNumberFormat="1" applyFont="1" applyFill="1" applyBorder="1" applyAlignment="1" applyProtection="1">
      <alignment vertical="center" wrapText="1"/>
    </xf>
    <xf numFmtId="4" fontId="6" fillId="0" borderId="15" xfId="0" applyNumberFormat="1" applyFont="1" applyBorder="1" applyAlignment="1">
      <alignment horizontal="center" vertical="center"/>
    </xf>
    <xf numFmtId="10" fontId="6" fillId="0" borderId="15" xfId="7" applyNumberFormat="1" applyFont="1" applyBorder="1" applyAlignment="1">
      <alignment horizontal="center" vertical="center"/>
    </xf>
    <xf numFmtId="4" fontId="5" fillId="3" borderId="15" xfId="0" applyNumberFormat="1" applyFont="1" applyFill="1" applyBorder="1" applyAlignment="1">
      <alignment horizontal="center" vertical="center"/>
    </xf>
    <xf numFmtId="0" fontId="6" fillId="3" borderId="16" xfId="0" applyFont="1" applyFill="1" applyBorder="1" applyAlignment="1">
      <alignment horizontal="center" vertical="center"/>
    </xf>
    <xf numFmtId="0" fontId="6" fillId="3" borderId="17" xfId="0" applyFont="1" applyFill="1" applyBorder="1" applyAlignment="1">
      <alignment horizontal="center" vertical="center"/>
    </xf>
    <xf numFmtId="4" fontId="6" fillId="3" borderId="18" xfId="0" applyNumberFormat="1" applyFont="1" applyFill="1" applyBorder="1" applyAlignment="1">
      <alignment vertical="center"/>
    </xf>
    <xf numFmtId="10" fontId="6" fillId="3" borderId="19" xfId="7" applyNumberFormat="1" applyFont="1" applyFill="1" applyBorder="1" applyAlignment="1">
      <alignment horizontal="center" vertical="center"/>
    </xf>
    <xf numFmtId="4" fontId="13" fillId="3" borderId="20" xfId="0" applyNumberFormat="1" applyFont="1" applyFill="1" applyBorder="1" applyAlignment="1">
      <alignment horizontal="center"/>
    </xf>
    <xf numFmtId="0" fontId="11" fillId="0" borderId="20" xfId="0" applyFont="1" applyBorder="1"/>
    <xf numFmtId="0" fontId="6" fillId="3" borderId="21" xfId="0" applyFont="1" applyFill="1" applyBorder="1" applyAlignment="1">
      <alignment horizontal="center" vertical="center"/>
    </xf>
    <xf numFmtId="0" fontId="6" fillId="3" borderId="22" xfId="0" applyFont="1" applyFill="1" applyBorder="1" applyAlignment="1">
      <alignment horizontal="center" vertical="center"/>
    </xf>
    <xf numFmtId="4" fontId="6" fillId="3" borderId="23" xfId="0" applyNumberFormat="1" applyFont="1" applyFill="1" applyBorder="1" applyAlignment="1"/>
    <xf numFmtId="10" fontId="6" fillId="3" borderId="23" xfId="7" applyNumberFormat="1" applyFont="1" applyFill="1" applyBorder="1" applyAlignment="1">
      <alignment horizontal="center" vertical="center"/>
    </xf>
    <xf numFmtId="4" fontId="11" fillId="3" borderId="24" xfId="0" applyNumberFormat="1" applyFont="1" applyFill="1" applyBorder="1" applyAlignment="1">
      <alignment horizontal="center"/>
    </xf>
    <xf numFmtId="10" fontId="6" fillId="3" borderId="21" xfId="0" applyNumberFormat="1" applyFont="1" applyFill="1" applyBorder="1" applyAlignment="1">
      <alignment horizontal="center"/>
    </xf>
    <xf numFmtId="10" fontId="6" fillId="3" borderId="25" xfId="0" applyNumberFormat="1" applyFont="1" applyFill="1" applyBorder="1" applyAlignment="1">
      <alignment horizontal="center"/>
    </xf>
    <xf numFmtId="10" fontId="6" fillId="3" borderId="22" xfId="0" applyNumberFormat="1" applyFont="1" applyFill="1" applyBorder="1" applyAlignment="1">
      <alignment horizontal="center"/>
    </xf>
    <xf numFmtId="4" fontId="7" fillId="3" borderId="23" xfId="0" applyNumberFormat="1" applyFont="1" applyFill="1" applyBorder="1" applyAlignment="1">
      <alignment horizontal="center"/>
    </xf>
    <xf numFmtId="10" fontId="12" fillId="0" borderId="23" xfId="7" applyNumberFormat="1" applyFont="1" applyFill="1" applyBorder="1" applyAlignment="1">
      <alignment horizontal="center" vertical="center" wrapText="1"/>
    </xf>
    <xf numFmtId="4" fontId="12" fillId="0" borderId="26" xfId="7" applyNumberFormat="1" applyFont="1" applyFill="1" applyBorder="1" applyAlignment="1">
      <alignment horizontal="center" vertical="center" wrapText="1"/>
    </xf>
    <xf numFmtId="4" fontId="6" fillId="0" borderId="26" xfId="7" applyNumberFormat="1" applyFont="1" applyFill="1" applyBorder="1" applyAlignment="1">
      <alignment horizontal="center" vertical="center" wrapText="1"/>
    </xf>
    <xf numFmtId="10" fontId="6" fillId="3" borderId="27" xfId="0" applyNumberFormat="1" applyFont="1" applyFill="1" applyBorder="1" applyAlignment="1">
      <alignment horizontal="center" vertical="center"/>
    </xf>
    <xf numFmtId="10" fontId="6" fillId="3" borderId="28" xfId="0" applyNumberFormat="1" applyFont="1" applyFill="1" applyBorder="1" applyAlignment="1">
      <alignment horizontal="center" vertical="center"/>
    </xf>
    <xf numFmtId="10" fontId="6" fillId="3" borderId="29" xfId="0" applyNumberFormat="1" applyFont="1" applyFill="1" applyBorder="1" applyAlignment="1">
      <alignment horizontal="center" vertical="center"/>
    </xf>
    <xf numFmtId="10" fontId="5" fillId="0" borderId="30" xfId="0" applyNumberFormat="1" applyFont="1" applyBorder="1" applyAlignment="1">
      <alignment horizontal="center"/>
    </xf>
    <xf numFmtId="10" fontId="13" fillId="3" borderId="30" xfId="0" applyNumberFormat="1" applyFont="1" applyFill="1" applyBorder="1" applyAlignment="1">
      <alignment horizontal="center"/>
    </xf>
    <xf numFmtId="0" fontId="14" fillId="0" borderId="31" xfId="0" applyFont="1" applyFill="1" applyBorder="1" applyAlignment="1">
      <alignment horizontal="center" vertical="top" wrapText="1"/>
    </xf>
    <xf numFmtId="0" fontId="14" fillId="0" borderId="32" xfId="0" applyFont="1" applyFill="1" applyBorder="1" applyAlignment="1">
      <alignment horizontal="center" vertical="top" wrapText="1"/>
    </xf>
    <xf numFmtId="0" fontId="14" fillId="0" borderId="33" xfId="0" applyFont="1" applyFill="1" applyBorder="1" applyAlignment="1">
      <alignment horizontal="center" vertical="top" wrapText="1"/>
    </xf>
    <xf numFmtId="0" fontId="15" fillId="0" borderId="34" xfId="0" applyFont="1" applyBorder="1" applyAlignment="1" applyProtection="1">
      <alignment horizontal="center" vertical="top" wrapText="1"/>
      <protection locked="0"/>
    </xf>
    <xf numFmtId="0" fontId="15" fillId="0" borderId="35" xfId="0" applyFont="1" applyBorder="1" applyAlignment="1" applyProtection="1">
      <alignment horizontal="center" vertical="top" wrapText="1"/>
      <protection locked="0"/>
    </xf>
    <xf numFmtId="0" fontId="16" fillId="0" borderId="36" xfId="0" applyFont="1" applyBorder="1" applyAlignment="1">
      <alignment horizontal="center" vertical="top" wrapText="1"/>
    </xf>
    <xf numFmtId="0" fontId="16" fillId="0" borderId="25" xfId="0" applyFont="1" applyBorder="1" applyAlignment="1">
      <alignment horizontal="center" vertical="top" wrapText="1"/>
    </xf>
    <xf numFmtId="0" fontId="16" fillId="0" borderId="22" xfId="0" applyFont="1" applyBorder="1" applyAlignment="1">
      <alignment horizontal="center" vertical="top" wrapText="1"/>
    </xf>
    <xf numFmtId="0" fontId="16" fillId="0" borderId="23" xfId="0" applyFont="1" applyBorder="1" applyAlignment="1">
      <alignment horizontal="center" vertical="top" wrapText="1"/>
    </xf>
    <xf numFmtId="0" fontId="15" fillId="0" borderId="37" xfId="0" applyFont="1" applyBorder="1" applyAlignment="1" applyProtection="1">
      <alignment horizontal="center" vertical="top" wrapText="1"/>
      <protection locked="0"/>
    </xf>
    <xf numFmtId="0" fontId="15" fillId="0" borderId="38" xfId="0" applyFont="1" applyBorder="1" applyAlignment="1" applyProtection="1">
      <alignment horizontal="center" vertical="top" wrapText="1"/>
      <protection locked="0"/>
    </xf>
    <xf numFmtId="0" fontId="17" fillId="0" borderId="39" xfId="0" applyFont="1" applyBorder="1" applyAlignment="1">
      <alignment horizontal="center"/>
    </xf>
    <xf numFmtId="0" fontId="12" fillId="0" borderId="0" xfId="0" applyFont="1" applyBorder="1" applyAlignment="1">
      <alignment horizontal="center"/>
    </xf>
    <xf numFmtId="0" fontId="18" fillId="0" borderId="0" xfId="0" applyFont="1" applyAlignment="1"/>
    <xf numFmtId="2" fontId="12" fillId="0" borderId="0" xfId="0" applyNumberFormat="1" applyFont="1" applyAlignment="1">
      <alignment horizontal="center"/>
    </xf>
    <xf numFmtId="4" fontId="18" fillId="0" borderId="0" xfId="0" applyNumberFormat="1" applyFont="1"/>
    <xf numFmtId="0" fontId="19" fillId="0" borderId="0" xfId="0" applyFont="1" applyBorder="1" applyAlignment="1" applyProtection="1">
      <alignment horizontal="left" vertical="center" wrapText="1"/>
      <protection locked="0"/>
    </xf>
    <xf numFmtId="0" fontId="18" fillId="0" borderId="0" xfId="0" applyFont="1" applyAlignment="1">
      <alignment horizontal="left" vertical="center" wrapText="1"/>
    </xf>
    <xf numFmtId="0" fontId="1" fillId="0" borderId="0" xfId="0" applyFont="1" applyBorder="1" applyAlignment="1"/>
    <xf numFmtId="0" fontId="2" fillId="0" borderId="0" xfId="0" applyFont="1" applyBorder="1" applyAlignment="1"/>
    <xf numFmtId="0" fontId="20" fillId="0" borderId="0" xfId="0" applyFont="1" applyBorder="1" applyAlignment="1"/>
    <xf numFmtId="181" fontId="12" fillId="0" borderId="0" xfId="133" applyFont="1"/>
    <xf numFmtId="181" fontId="6" fillId="0" borderId="0" xfId="133" applyFont="1"/>
    <xf numFmtId="0" fontId="6" fillId="0" borderId="0" xfId="0" applyFont="1"/>
    <xf numFmtId="0" fontId="6" fillId="2" borderId="0" xfId="0" applyFont="1" applyFill="1" applyBorder="1" applyAlignment="1">
      <alignment vertical="center"/>
    </xf>
    <xf numFmtId="0" fontId="6" fillId="0" borderId="0" xfId="0" applyFont="1" applyAlignment="1">
      <alignment vertical="center" wrapText="1"/>
    </xf>
    <xf numFmtId="0" fontId="21" fillId="0" borderId="0" xfId="0" applyFont="1" applyAlignment="1">
      <alignment vertical="center"/>
    </xf>
    <xf numFmtId="0" fontId="6" fillId="3" borderId="31" xfId="0" applyFont="1" applyFill="1" applyBorder="1" applyAlignment="1">
      <alignment horizontal="center"/>
    </xf>
    <xf numFmtId="0" fontId="5" fillId="0" borderId="40" xfId="0" applyFont="1" applyBorder="1" applyAlignment="1">
      <alignment horizontal="center" vertical="center" wrapText="1"/>
    </xf>
    <xf numFmtId="0" fontId="11" fillId="0" borderId="41" xfId="0" applyFont="1" applyBorder="1"/>
    <xf numFmtId="0" fontId="5" fillId="3" borderId="42" xfId="0" applyFont="1" applyFill="1" applyBorder="1" applyAlignment="1">
      <alignment horizontal="center"/>
    </xf>
    <xf numFmtId="0" fontId="5" fillId="0" borderId="43" xfId="0" applyFont="1" applyBorder="1" applyAlignment="1">
      <alignment horizontal="center" vertical="center" wrapText="1"/>
    </xf>
    <xf numFmtId="10" fontId="8" fillId="5" borderId="7" xfId="0" applyNumberFormat="1" applyFont="1" applyFill="1" applyBorder="1" applyAlignment="1">
      <alignment horizontal="center" vertical="center"/>
    </xf>
    <xf numFmtId="10" fontId="8" fillId="0" borderId="44" xfId="0" applyNumberFormat="1" applyFont="1" applyBorder="1" applyAlignment="1">
      <alignment horizontal="center" vertical="center"/>
    </xf>
    <xf numFmtId="4" fontId="11" fillId="0" borderId="45" xfId="0" applyNumberFormat="1" applyFont="1" applyBorder="1" applyAlignment="1">
      <alignment horizontal="center"/>
    </xf>
    <xf numFmtId="0" fontId="11" fillId="0" borderId="0" xfId="0" applyFont="1" applyBorder="1"/>
    <xf numFmtId="10" fontId="8" fillId="0" borderId="45" xfId="0" applyNumberFormat="1" applyFont="1" applyBorder="1" applyAlignment="1">
      <alignment horizontal="center" vertical="center"/>
    </xf>
    <xf numFmtId="4" fontId="11" fillId="0" borderId="45" xfId="0" applyNumberFormat="1" applyFont="1" applyBorder="1" applyAlignment="1">
      <alignment horizontal="center" vertical="center"/>
    </xf>
    <xf numFmtId="10" fontId="11" fillId="4" borderId="12" xfId="0" applyNumberFormat="1" applyFont="1" applyFill="1" applyBorder="1" applyAlignment="1">
      <alignment horizontal="center" vertical="center"/>
    </xf>
    <xf numFmtId="10" fontId="11" fillId="0" borderId="45" xfId="0" applyNumberFormat="1" applyFont="1" applyBorder="1" applyAlignment="1">
      <alignment horizontal="center" vertical="center"/>
    </xf>
    <xf numFmtId="4" fontId="9" fillId="2" borderId="12" xfId="0" applyNumberFormat="1" applyFont="1" applyFill="1" applyBorder="1" applyAlignment="1">
      <alignment horizontal="center" vertical="center"/>
    </xf>
    <xf numFmtId="9" fontId="9" fillId="2" borderId="12" xfId="7" applyFont="1" applyFill="1" applyBorder="1" applyAlignment="1">
      <alignment horizontal="center" vertical="center"/>
    </xf>
    <xf numFmtId="10" fontId="11" fillId="0" borderId="0" xfId="7" applyNumberFormat="1" applyFont="1" applyBorder="1" applyAlignment="1">
      <alignment horizontal="center"/>
    </xf>
    <xf numFmtId="4" fontId="0" fillId="0" borderId="0" xfId="0" applyNumberFormat="1"/>
    <xf numFmtId="10" fontId="0" fillId="0" borderId="0" xfId="7" applyNumberFormat="1" applyFont="1" applyAlignment="1">
      <alignment horizontal="center"/>
    </xf>
    <xf numFmtId="9" fontId="8" fillId="7" borderId="12" xfId="7" applyFont="1" applyFill="1" applyBorder="1" applyAlignment="1">
      <alignment horizontal="center" vertical="center"/>
    </xf>
    <xf numFmtId="10" fontId="8" fillId="2" borderId="12" xfId="7" applyNumberFormat="1" applyFont="1" applyFill="1" applyBorder="1" applyAlignment="1">
      <alignment horizontal="center" vertical="center"/>
    </xf>
    <xf numFmtId="4" fontId="5" fillId="3" borderId="46" xfId="0" applyNumberFormat="1" applyFont="1" applyFill="1" applyBorder="1" applyAlignment="1">
      <alignment horizontal="center" vertical="center"/>
    </xf>
    <xf numFmtId="0" fontId="11" fillId="0" borderId="47" xfId="0" applyFont="1" applyBorder="1" applyAlignment="1">
      <alignment horizontal="center" vertical="center"/>
    </xf>
    <xf numFmtId="0" fontId="11" fillId="0" borderId="48" xfId="0" applyFont="1" applyBorder="1"/>
    <xf numFmtId="4" fontId="5" fillId="0" borderId="40" xfId="0" applyNumberFormat="1" applyFont="1" applyBorder="1" applyAlignment="1">
      <alignment horizontal="center" vertical="center"/>
    </xf>
    <xf numFmtId="0" fontId="11" fillId="0" borderId="0" xfId="0" applyFont="1"/>
    <xf numFmtId="4" fontId="11" fillId="3" borderId="49" xfId="0" applyNumberFormat="1" applyFont="1" applyFill="1" applyBorder="1" applyAlignment="1">
      <alignment horizontal="center"/>
    </xf>
    <xf numFmtId="0" fontId="5" fillId="0" borderId="50" xfId="0" applyFont="1" applyBorder="1" applyAlignment="1">
      <alignment horizontal="center" vertical="center"/>
    </xf>
    <xf numFmtId="0" fontId="12" fillId="0" borderId="0" xfId="0" applyFont="1"/>
    <xf numFmtId="0" fontId="19" fillId="0" borderId="0" xfId="0" applyFont="1" applyBorder="1" applyAlignment="1" applyProtection="1">
      <alignment vertical="center" wrapText="1"/>
      <protection locked="0"/>
    </xf>
    <xf numFmtId="0" fontId="22" fillId="0" borderId="0" xfId="0" applyFont="1" applyBorder="1" applyAlignment="1">
      <alignment vertical="distributed" wrapText="1"/>
    </xf>
    <xf numFmtId="0" fontId="23" fillId="0" borderId="0" xfId="0" applyFont="1" applyBorder="1" applyAlignment="1">
      <alignment horizontal="center"/>
    </xf>
    <xf numFmtId="49" fontId="23" fillId="0" borderId="0" xfId="0" applyNumberFormat="1" applyFont="1" applyBorder="1" applyAlignment="1">
      <alignment horizontal="center"/>
    </xf>
    <xf numFmtId="0" fontId="23" fillId="0" borderId="0" xfId="0" applyFont="1" applyAlignment="1">
      <alignment horizontal="left" wrapText="1"/>
    </xf>
    <xf numFmtId="2" fontId="23" fillId="0" borderId="0" xfId="0" applyNumberFormat="1" applyFont="1" applyAlignment="1">
      <alignment horizontal="center"/>
    </xf>
    <xf numFmtId="177" fontId="23" fillId="0" borderId="0" xfId="0" applyNumberFormat="1" applyFont="1" applyAlignment="1">
      <alignment horizontal="right"/>
    </xf>
    <xf numFmtId="2" fontId="23" fillId="0" borderId="0" xfId="0" applyNumberFormat="1" applyFont="1" applyAlignment="1">
      <alignment horizontal="right"/>
    </xf>
    <xf numFmtId="181" fontId="23" fillId="0" borderId="0" xfId="133" applyFont="1"/>
    <xf numFmtId="181" fontId="24" fillId="0" borderId="0" xfId="133" applyFont="1"/>
    <xf numFmtId="0" fontId="24" fillId="0" borderId="0" xfId="0" applyFont="1"/>
    <xf numFmtId="0" fontId="23" fillId="0" borderId="0" xfId="0" applyFont="1"/>
    <xf numFmtId="0" fontId="1" fillId="0" borderId="0" xfId="0" applyFont="1" applyBorder="1" applyAlignment="1" applyProtection="1">
      <alignment horizontal="center"/>
      <protection locked="0"/>
    </xf>
    <xf numFmtId="49" fontId="12" fillId="0" borderId="0" xfId="0" applyNumberFormat="1" applyFont="1" applyBorder="1" applyAlignment="1">
      <alignment horizontal="center"/>
    </xf>
    <xf numFmtId="0" fontId="12" fillId="0" borderId="0" xfId="0" applyFont="1" applyAlignment="1">
      <alignment horizontal="left" wrapText="1"/>
    </xf>
    <xf numFmtId="177" fontId="12" fillId="0" borderId="0" xfId="0" applyNumberFormat="1" applyFont="1" applyAlignment="1">
      <alignment horizontal="right"/>
    </xf>
    <xf numFmtId="2" fontId="12" fillId="0" borderId="0" xfId="0" applyNumberFormat="1" applyFont="1" applyAlignment="1">
      <alignment horizontal="right"/>
    </xf>
    <xf numFmtId="0" fontId="2" fillId="2" borderId="0" xfId="0" applyFont="1" applyFill="1" applyBorder="1" applyAlignment="1">
      <alignment horizontal="center" vertical="center"/>
    </xf>
    <xf numFmtId="0" fontId="4" fillId="0" borderId="0" xfId="0" applyFont="1" applyAlignment="1">
      <alignment horizontal="center" vertical="center"/>
    </xf>
    <xf numFmtId="0" fontId="12" fillId="0" borderId="51" xfId="0" applyFont="1" applyBorder="1" applyAlignment="1">
      <alignment horizontal="center"/>
    </xf>
    <xf numFmtId="49" fontId="12" fillId="0" borderId="51" xfId="0" applyNumberFormat="1" applyFont="1" applyBorder="1" applyAlignment="1">
      <alignment horizontal="center"/>
    </xf>
    <xf numFmtId="0" fontId="12" fillId="0" borderId="52" xfId="0" applyFont="1" applyBorder="1" applyAlignment="1">
      <alignment horizontal="left" wrapText="1"/>
    </xf>
    <xf numFmtId="0" fontId="6" fillId="8" borderId="53" xfId="0" applyFont="1" applyFill="1" applyBorder="1" applyAlignment="1">
      <alignment horizontal="center" vertical="center" wrapText="1"/>
    </xf>
    <xf numFmtId="0" fontId="6" fillId="8" borderId="54" xfId="0" applyFont="1" applyFill="1" applyBorder="1" applyAlignment="1">
      <alignment horizontal="center" vertical="center" wrapText="1"/>
    </xf>
    <xf numFmtId="0" fontId="6" fillId="8" borderId="55" xfId="0" applyFont="1" applyFill="1" applyBorder="1" applyAlignment="1">
      <alignment horizontal="center" vertical="center"/>
    </xf>
    <xf numFmtId="0" fontId="6" fillId="8" borderId="56" xfId="0" applyFont="1" applyFill="1" applyBorder="1" applyAlignment="1">
      <alignment horizontal="center" vertical="center" wrapText="1"/>
    </xf>
    <xf numFmtId="2" fontId="6" fillId="8" borderId="11" xfId="0" applyNumberFormat="1" applyFont="1" applyFill="1" applyBorder="1" applyAlignment="1">
      <alignment horizontal="center" vertical="center"/>
    </xf>
    <xf numFmtId="2" fontId="6" fillId="8" borderId="11" xfId="0" applyNumberFormat="1" applyFont="1" applyFill="1" applyBorder="1" applyAlignment="1">
      <alignment horizontal="center" vertical="center" wrapText="1"/>
    </xf>
    <xf numFmtId="177" fontId="6" fillId="8" borderId="11" xfId="0" applyNumberFormat="1" applyFont="1" applyFill="1" applyBorder="1" applyAlignment="1">
      <alignment horizontal="center" vertical="center" wrapText="1"/>
    </xf>
    <xf numFmtId="0" fontId="6" fillId="8" borderId="11" xfId="0" applyFont="1" applyFill="1" applyBorder="1" applyAlignment="1">
      <alignment horizontal="center" vertical="center" wrapText="1"/>
    </xf>
    <xf numFmtId="2" fontId="6" fillId="8" borderId="56" xfId="0" applyNumberFormat="1" applyFont="1" applyFill="1" applyBorder="1" applyAlignment="1">
      <alignment horizontal="center" vertical="center"/>
    </xf>
    <xf numFmtId="2" fontId="6" fillId="8" borderId="56" xfId="0" applyNumberFormat="1" applyFont="1" applyFill="1" applyBorder="1" applyAlignment="1">
      <alignment horizontal="center" vertical="center" wrapText="1"/>
    </xf>
    <xf numFmtId="177" fontId="6" fillId="8" borderId="56" xfId="0" applyNumberFormat="1" applyFont="1" applyFill="1" applyBorder="1" applyAlignment="1">
      <alignment horizontal="center" vertical="center" wrapText="1"/>
    </xf>
    <xf numFmtId="0" fontId="6" fillId="8" borderId="57" xfId="0" applyFont="1" applyFill="1" applyBorder="1" applyAlignment="1">
      <alignment horizontal="center" vertical="center"/>
    </xf>
    <xf numFmtId="0" fontId="6" fillId="8" borderId="58" xfId="0" applyFont="1" applyFill="1" applyBorder="1" applyAlignment="1">
      <alignment horizontal="center" vertical="center" wrapText="1"/>
    </xf>
    <xf numFmtId="2" fontId="6" fillId="8" borderId="58" xfId="0" applyNumberFormat="1" applyFont="1" applyFill="1" applyBorder="1" applyAlignment="1">
      <alignment horizontal="center" vertical="center"/>
    </xf>
    <xf numFmtId="2" fontId="6" fillId="8" borderId="58" xfId="0" applyNumberFormat="1" applyFont="1" applyFill="1" applyBorder="1" applyAlignment="1">
      <alignment horizontal="center" vertical="center" wrapText="1"/>
    </xf>
    <xf numFmtId="177" fontId="6" fillId="8" borderId="58" xfId="0" applyNumberFormat="1" applyFont="1" applyFill="1" applyBorder="1" applyAlignment="1">
      <alignment horizontal="center" vertical="center" wrapText="1"/>
    </xf>
    <xf numFmtId="0" fontId="25" fillId="9" borderId="59" xfId="178" applyFont="1" applyFill="1" applyBorder="1" applyAlignment="1">
      <alignment horizontal="center" vertical="center"/>
    </xf>
    <xf numFmtId="49" fontId="25" fillId="9" borderId="60" xfId="178" applyNumberFormat="1" applyFont="1" applyFill="1" applyBorder="1" applyAlignment="1">
      <alignment horizontal="center" vertical="center"/>
    </xf>
    <xf numFmtId="0" fontId="25" fillId="9" borderId="60" xfId="178" applyFont="1" applyFill="1" applyBorder="1" applyAlignment="1" applyProtection="1">
      <alignment horizontal="center" vertical="center" wrapText="1"/>
    </xf>
    <xf numFmtId="2" fontId="25" fillId="7" borderId="60" xfId="0" applyNumberFormat="1" applyFont="1" applyFill="1" applyBorder="1" applyAlignment="1" applyProtection="1">
      <alignment horizontal="left" vertical="center" wrapText="1"/>
    </xf>
    <xf numFmtId="2" fontId="25" fillId="7" borderId="60" xfId="0" applyNumberFormat="1" applyFont="1" applyFill="1" applyBorder="1" applyAlignment="1">
      <alignment horizontal="center" vertical="center"/>
    </xf>
    <xf numFmtId="177" fontId="25" fillId="7" borderId="60" xfId="0" applyNumberFormat="1" applyFont="1" applyFill="1" applyBorder="1" applyAlignment="1">
      <alignment horizontal="center" vertical="center" wrapText="1"/>
    </xf>
    <xf numFmtId="0" fontId="25" fillId="7" borderId="60" xfId="0" applyFont="1" applyFill="1" applyBorder="1" applyAlignment="1">
      <alignment horizontal="center" vertical="center" wrapText="1"/>
    </xf>
    <xf numFmtId="0" fontId="26" fillId="10" borderId="61" xfId="178" applyFont="1" applyFill="1" applyBorder="1" applyAlignment="1">
      <alignment horizontal="center" vertical="center"/>
    </xf>
    <xf numFmtId="49" fontId="26" fillId="10" borderId="7" xfId="178" applyNumberFormat="1" applyFont="1" applyFill="1" applyBorder="1" applyAlignment="1">
      <alignment horizontal="center" vertical="center"/>
    </xf>
    <xf numFmtId="0" fontId="26" fillId="10" borderId="7" xfId="178" applyFont="1" applyFill="1" applyBorder="1" applyAlignment="1" applyProtection="1">
      <alignment horizontal="center" vertical="center" wrapText="1"/>
    </xf>
    <xf numFmtId="2" fontId="26" fillId="2" borderId="7" xfId="0" applyNumberFormat="1" applyFont="1" applyFill="1" applyBorder="1" applyAlignment="1" applyProtection="1">
      <alignment horizontal="left" vertical="center" wrapText="1"/>
    </xf>
    <xf numFmtId="2" fontId="26" fillId="2" borderId="7" xfId="0" applyNumberFormat="1" applyFont="1" applyFill="1" applyBorder="1" applyAlignment="1">
      <alignment horizontal="center" vertical="center"/>
    </xf>
    <xf numFmtId="2" fontId="26" fillId="2" borderId="7" xfId="0" applyNumberFormat="1" applyFont="1" applyFill="1" applyBorder="1" applyAlignment="1">
      <alignment vertical="center"/>
    </xf>
    <xf numFmtId="4" fontId="26" fillId="2" borderId="7" xfId="0" applyNumberFormat="1" applyFont="1" applyFill="1" applyBorder="1" applyAlignment="1">
      <alignment vertical="center" wrapText="1"/>
    </xf>
    <xf numFmtId="10" fontId="26" fillId="2" borderId="7" xfId="7" applyNumberFormat="1" applyFont="1" applyFill="1" applyBorder="1" applyAlignment="1">
      <alignment horizontal="center" vertical="center" wrapText="1"/>
    </xf>
    <xf numFmtId="0" fontId="25" fillId="9" borderId="61" xfId="178" applyFont="1" applyFill="1" applyBorder="1" applyAlignment="1">
      <alignment horizontal="center" vertical="center"/>
    </xf>
    <xf numFmtId="49" fontId="25" fillId="9" borderId="7" xfId="178" applyNumberFormat="1" applyFont="1" applyFill="1" applyBorder="1" applyAlignment="1">
      <alignment horizontal="center" vertical="center"/>
    </xf>
    <xf numFmtId="0" fontId="25" fillId="9" borderId="7" xfId="178" applyFont="1" applyFill="1" applyBorder="1" applyAlignment="1" applyProtection="1">
      <alignment horizontal="center" vertical="center" wrapText="1"/>
    </xf>
    <xf numFmtId="2" fontId="25" fillId="9" borderId="7" xfId="0" applyNumberFormat="1" applyFont="1" applyFill="1" applyBorder="1" applyAlignment="1" applyProtection="1">
      <alignment horizontal="left" vertical="center" wrapText="1"/>
    </xf>
    <xf numFmtId="2" fontId="25" fillId="9" borderId="7" xfId="0" applyNumberFormat="1" applyFont="1" applyFill="1" applyBorder="1" applyAlignment="1">
      <alignment horizontal="center" vertical="center"/>
    </xf>
    <xf numFmtId="2" fontId="25" fillId="9" borderId="7" xfId="0" applyNumberFormat="1" applyFont="1" applyFill="1" applyBorder="1" applyAlignment="1">
      <alignment vertical="center"/>
    </xf>
    <xf numFmtId="4" fontId="25" fillId="9" borderId="7" xfId="0" applyNumberFormat="1" applyFont="1" applyFill="1" applyBorder="1" applyAlignment="1">
      <alignment vertical="center" wrapText="1"/>
    </xf>
    <xf numFmtId="0" fontId="25" fillId="9" borderId="7" xfId="0" applyFont="1" applyFill="1" applyBorder="1" applyAlignment="1">
      <alignment horizontal="center" vertical="center" wrapText="1"/>
    </xf>
    <xf numFmtId="0" fontId="26" fillId="11" borderId="61" xfId="178" applyFont="1" applyFill="1" applyBorder="1" applyAlignment="1">
      <alignment horizontal="center" vertical="center"/>
    </xf>
    <xf numFmtId="49" fontId="26" fillId="11" borderId="7" xfId="178" applyNumberFormat="1" applyFont="1" applyFill="1" applyBorder="1" applyAlignment="1">
      <alignment horizontal="center" vertical="center"/>
    </xf>
    <xf numFmtId="0" fontId="26" fillId="11" borderId="7" xfId="178" applyFont="1" applyFill="1" applyBorder="1" applyAlignment="1" applyProtection="1">
      <alignment horizontal="center" vertical="center" wrapText="1"/>
    </xf>
    <xf numFmtId="2" fontId="26" fillId="8" borderId="7" xfId="0" applyNumberFormat="1" applyFont="1" applyFill="1" applyBorder="1" applyAlignment="1" applyProtection="1">
      <alignment horizontal="left" vertical="center" wrapText="1"/>
    </xf>
    <xf numFmtId="2" fontId="26" fillId="8" borderId="7" xfId="0" applyNumberFormat="1" applyFont="1" applyFill="1" applyBorder="1" applyAlignment="1">
      <alignment horizontal="center" vertical="center"/>
    </xf>
    <xf numFmtId="2" fontId="26" fillId="8" borderId="7" xfId="0" applyNumberFormat="1" applyFont="1" applyFill="1" applyBorder="1" applyAlignment="1">
      <alignment vertical="center"/>
    </xf>
    <xf numFmtId="4" fontId="26" fillId="8" borderId="7" xfId="0" applyNumberFormat="1" applyFont="1" applyFill="1" applyBorder="1" applyAlignment="1">
      <alignment vertical="center" wrapText="1"/>
    </xf>
    <xf numFmtId="0" fontId="25" fillId="8" borderId="7" xfId="0" applyFont="1" applyFill="1" applyBorder="1" applyAlignment="1">
      <alignment horizontal="center" vertical="center" wrapText="1"/>
    </xf>
    <xf numFmtId="2" fontId="26" fillId="11" borderId="7" xfId="0" applyNumberFormat="1" applyFont="1" applyFill="1" applyBorder="1" applyAlignment="1" applyProtection="1">
      <alignment horizontal="left" vertical="center" wrapText="1"/>
    </xf>
    <xf numFmtId="2" fontId="26" fillId="11" borderId="7" xfId="0" applyNumberFormat="1" applyFont="1" applyFill="1" applyBorder="1" applyAlignment="1">
      <alignment horizontal="center" vertical="center"/>
    </xf>
    <xf numFmtId="2" fontId="26" fillId="11" borderId="7" xfId="0" applyNumberFormat="1" applyFont="1" applyFill="1" applyBorder="1" applyAlignment="1">
      <alignment vertical="center"/>
    </xf>
    <xf numFmtId="4" fontId="26" fillId="11" borderId="7" xfId="0" applyNumberFormat="1" applyFont="1" applyFill="1" applyBorder="1" applyAlignment="1">
      <alignment vertical="center" wrapText="1"/>
    </xf>
    <xf numFmtId="0" fontId="25" fillId="11" borderId="7" xfId="0" applyFont="1" applyFill="1" applyBorder="1" applyAlignment="1">
      <alignment horizontal="center" vertical="center" wrapText="1"/>
    </xf>
    <xf numFmtId="0" fontId="3" fillId="0" borderId="0" xfId="0" applyFont="1" applyAlignment="1">
      <alignment vertical="center"/>
    </xf>
    <xf numFmtId="0" fontId="6" fillId="8" borderId="62" xfId="0" applyFont="1" applyFill="1" applyBorder="1" applyAlignment="1">
      <alignment horizontal="center" vertical="center" wrapText="1"/>
    </xf>
    <xf numFmtId="0" fontId="6" fillId="8" borderId="63" xfId="0" applyFont="1" applyFill="1" applyBorder="1" applyAlignment="1" applyProtection="1">
      <alignment horizontal="center" vertical="center" wrapText="1"/>
      <protection locked="0"/>
    </xf>
    <xf numFmtId="0" fontId="6" fillId="8" borderId="54" xfId="0" applyFont="1" applyFill="1" applyBorder="1" applyAlignment="1" applyProtection="1">
      <alignment horizontal="center" vertical="center" wrapText="1"/>
      <protection locked="0"/>
    </xf>
    <xf numFmtId="0" fontId="6" fillId="8" borderId="9" xfId="0" applyFont="1" applyFill="1" applyBorder="1" applyAlignment="1">
      <alignment horizontal="center" vertical="center" wrapText="1"/>
    </xf>
    <xf numFmtId="0" fontId="6" fillId="8" borderId="64" xfId="0" applyFont="1" applyFill="1" applyBorder="1" applyAlignment="1">
      <alignment horizontal="center" vertical="center" wrapText="1"/>
    </xf>
    <xf numFmtId="0" fontId="6" fillId="8" borderId="65" xfId="0" applyFont="1" applyFill="1" applyBorder="1" applyAlignment="1" applyProtection="1">
      <alignment horizontal="center" vertical="center" wrapText="1"/>
      <protection locked="0"/>
    </xf>
    <xf numFmtId="181" fontId="6" fillId="8" borderId="11" xfId="133" applyFont="1" applyFill="1" applyBorder="1" applyAlignment="1" applyProtection="1">
      <alignment horizontal="center" vertical="center" wrapText="1"/>
      <protection locked="0"/>
    </xf>
    <xf numFmtId="0" fontId="6" fillId="8" borderId="9" xfId="0" applyFont="1" applyFill="1" applyBorder="1" applyAlignment="1" applyProtection="1">
      <alignment horizontal="center" vertical="center" wrapText="1"/>
      <protection locked="0"/>
    </xf>
    <xf numFmtId="0" fontId="6" fillId="8" borderId="66" xfId="0" applyFont="1" applyFill="1" applyBorder="1" applyAlignment="1" applyProtection="1">
      <alignment horizontal="center" vertical="center" wrapText="1"/>
      <protection locked="0"/>
    </xf>
    <xf numFmtId="181" fontId="6" fillId="8" borderId="56" xfId="133" applyFont="1" applyFill="1" applyBorder="1" applyAlignment="1" applyProtection="1">
      <alignment horizontal="center" vertical="center" wrapText="1"/>
      <protection locked="0"/>
    </xf>
    <xf numFmtId="0" fontId="6" fillId="8" borderId="15" xfId="0" applyFont="1" applyFill="1" applyBorder="1" applyAlignment="1" applyProtection="1">
      <alignment horizontal="center" vertical="center" wrapText="1"/>
      <protection locked="0"/>
    </xf>
    <xf numFmtId="0" fontId="6" fillId="8" borderId="15" xfId="0" applyFont="1" applyFill="1" applyBorder="1" applyAlignment="1">
      <alignment horizontal="center" vertical="center" wrapText="1"/>
    </xf>
    <xf numFmtId="181" fontId="6" fillId="8" borderId="67" xfId="133" applyFont="1" applyFill="1" applyBorder="1" applyAlignment="1">
      <alignment horizontal="center" vertical="center" wrapText="1"/>
    </xf>
    <xf numFmtId="0" fontId="6" fillId="8" borderId="68" xfId="0" applyFont="1" applyFill="1" applyBorder="1" applyAlignment="1" applyProtection="1">
      <alignment horizontal="center" vertical="center" wrapText="1"/>
      <protection locked="0"/>
    </xf>
    <xf numFmtId="181" fontId="6" fillId="8" borderId="58" xfId="133" applyFont="1" applyFill="1" applyBorder="1" applyAlignment="1" applyProtection="1">
      <alignment horizontal="center" vertical="center" wrapText="1"/>
      <protection locked="0"/>
    </xf>
    <xf numFmtId="4" fontId="26" fillId="7" borderId="60" xfId="0" applyNumberFormat="1" applyFont="1" applyFill="1" applyBorder="1" applyAlignment="1">
      <alignment horizontal="right" vertical="center" wrapText="1"/>
    </xf>
    <xf numFmtId="4" fontId="25" fillId="7" borderId="69" xfId="0" applyNumberFormat="1" applyFont="1" applyFill="1" applyBorder="1" applyAlignment="1">
      <alignment horizontal="right" vertical="center" wrapText="1"/>
    </xf>
    <xf numFmtId="0" fontId="25" fillId="7" borderId="70" xfId="0" applyFont="1" applyFill="1" applyBorder="1" applyAlignment="1" applyProtection="1">
      <alignment horizontal="center" vertical="center" wrapText="1"/>
      <protection locked="0"/>
    </xf>
    <xf numFmtId="4" fontId="26" fillId="7" borderId="71" xfId="0" applyNumberFormat="1" applyFont="1" applyFill="1" applyBorder="1" applyAlignment="1" applyProtection="1">
      <alignment horizontal="right" vertical="center" wrapText="1"/>
      <protection locked="0"/>
    </xf>
    <xf numFmtId="4" fontId="25" fillId="7" borderId="60" xfId="133" applyNumberFormat="1" applyFont="1" applyFill="1" applyBorder="1" applyAlignment="1" applyProtection="1">
      <alignment horizontal="right" vertical="center" wrapText="1"/>
      <protection locked="0"/>
    </xf>
    <xf numFmtId="0" fontId="26" fillId="7" borderId="60" xfId="0" applyFont="1" applyFill="1" applyBorder="1" applyProtection="1">
      <protection locked="0"/>
    </xf>
    <xf numFmtId="0" fontId="26" fillId="2" borderId="7" xfId="0" applyFont="1" applyFill="1" applyBorder="1" applyAlignment="1">
      <alignment horizontal="right" vertical="center" wrapText="1"/>
    </xf>
    <xf numFmtId="4" fontId="26" fillId="2" borderId="72" xfId="0" applyNumberFormat="1" applyFont="1" applyFill="1" applyBorder="1" applyAlignment="1">
      <alignment horizontal="right" vertical="center" wrapText="1"/>
    </xf>
    <xf numFmtId="0" fontId="26" fillId="2" borderId="73" xfId="0" applyFont="1" applyFill="1" applyBorder="1" applyAlignment="1">
      <alignment horizontal="right" vertical="center" wrapText="1"/>
    </xf>
    <xf numFmtId="0" fontId="25" fillId="2" borderId="74" xfId="0" applyFont="1" applyFill="1" applyBorder="1" applyAlignment="1">
      <alignment horizontal="right" vertical="center" wrapText="1"/>
    </xf>
    <xf numFmtId="0" fontId="25" fillId="2" borderId="75" xfId="0" applyFont="1" applyFill="1" applyBorder="1" applyAlignment="1" applyProtection="1">
      <alignment horizontal="center" vertical="center" wrapText="1"/>
      <protection locked="0"/>
    </xf>
    <xf numFmtId="4" fontId="26" fillId="2" borderId="76" xfId="0" applyNumberFormat="1" applyFont="1" applyFill="1" applyBorder="1" applyAlignment="1" applyProtection="1">
      <alignment horizontal="right" vertical="center" wrapText="1"/>
      <protection locked="0"/>
    </xf>
    <xf numFmtId="4" fontId="25" fillId="2" borderId="7" xfId="133" applyNumberFormat="1" applyFont="1" applyFill="1" applyBorder="1" applyAlignment="1" applyProtection="1">
      <alignment horizontal="right" vertical="center" wrapText="1"/>
      <protection locked="0"/>
    </xf>
    <xf numFmtId="0" fontId="26" fillId="0" borderId="7" xfId="0" applyFont="1" applyBorder="1" applyProtection="1">
      <protection locked="0"/>
    </xf>
    <xf numFmtId="0" fontId="25" fillId="9" borderId="72" xfId="0" applyFont="1" applyFill="1" applyBorder="1" applyAlignment="1">
      <alignment horizontal="center" vertical="center" wrapText="1"/>
    </xf>
    <xf numFmtId="4" fontId="26" fillId="7" borderId="9" xfId="0" applyNumberFormat="1" applyFont="1" applyFill="1" applyBorder="1" applyAlignment="1">
      <alignment horizontal="right" vertical="center" wrapText="1"/>
    </xf>
    <xf numFmtId="4" fontId="25" fillId="9" borderId="74" xfId="0" applyNumberFormat="1" applyFont="1" applyFill="1" applyBorder="1" applyAlignment="1">
      <alignment horizontal="right" vertical="center" wrapText="1"/>
    </xf>
    <xf numFmtId="0" fontId="25" fillId="9" borderId="75" xfId="0" applyFont="1" applyFill="1" applyBorder="1" applyAlignment="1" applyProtection="1">
      <alignment horizontal="center" vertical="center" wrapText="1"/>
      <protection locked="0"/>
    </xf>
    <xf numFmtId="4" fontId="26" fillId="9" borderId="76" xfId="0" applyNumberFormat="1" applyFont="1" applyFill="1" applyBorder="1" applyAlignment="1" applyProtection="1">
      <alignment horizontal="right" vertical="center" wrapText="1"/>
      <protection locked="0"/>
    </xf>
    <xf numFmtId="4" fontId="25" fillId="9" borderId="7" xfId="133" applyNumberFormat="1" applyFont="1" applyFill="1" applyBorder="1" applyAlignment="1" applyProtection="1">
      <alignment horizontal="right" vertical="center" wrapText="1"/>
      <protection locked="0"/>
    </xf>
    <xf numFmtId="0" fontId="26" fillId="9" borderId="7" xfId="0" applyFont="1" applyFill="1" applyBorder="1" applyProtection="1">
      <protection locked="0"/>
    </xf>
    <xf numFmtId="0" fontId="26" fillId="2" borderId="72" xfId="0" applyFont="1" applyFill="1" applyBorder="1" applyAlignment="1">
      <alignment horizontal="right" vertical="center" wrapText="1"/>
    </xf>
    <xf numFmtId="0" fontId="26" fillId="9" borderId="72" xfId="0" applyFont="1" applyFill="1" applyBorder="1" applyAlignment="1">
      <alignment horizontal="right" vertical="center" wrapText="1"/>
    </xf>
    <xf numFmtId="0" fontId="25" fillId="8" borderId="72" xfId="0" applyFont="1" applyFill="1" applyBorder="1" applyAlignment="1">
      <alignment horizontal="center" vertical="center" wrapText="1"/>
    </xf>
    <xf numFmtId="0" fontId="25" fillId="8" borderId="75" xfId="0" applyFont="1" applyFill="1" applyBorder="1" applyAlignment="1" applyProtection="1">
      <alignment horizontal="center" vertical="center" wrapText="1"/>
      <protection locked="0"/>
    </xf>
    <xf numFmtId="4" fontId="26" fillId="8" borderId="76" xfId="0" applyNumberFormat="1" applyFont="1" applyFill="1" applyBorder="1" applyAlignment="1" applyProtection="1">
      <alignment horizontal="right" vertical="center" wrapText="1"/>
      <protection locked="0"/>
    </xf>
    <xf numFmtId="4" fontId="25" fillId="8" borderId="7" xfId="133" applyNumberFormat="1" applyFont="1" applyFill="1" applyBorder="1" applyAlignment="1" applyProtection="1">
      <alignment horizontal="right" vertical="center" wrapText="1"/>
      <protection locked="0"/>
    </xf>
    <xf numFmtId="0" fontId="26" fillId="8" borderId="7" xfId="0" applyFont="1" applyFill="1" applyBorder="1" applyProtection="1">
      <protection locked="0"/>
    </xf>
    <xf numFmtId="0" fontId="25" fillId="11" borderId="72" xfId="0" applyFont="1" applyFill="1" applyBorder="1" applyAlignment="1">
      <alignment horizontal="center" vertical="center" wrapText="1"/>
    </xf>
    <xf numFmtId="4" fontId="26" fillId="11" borderId="72" xfId="0" applyNumberFormat="1" applyFont="1" applyFill="1" applyBorder="1" applyAlignment="1">
      <alignment horizontal="right" vertical="center" wrapText="1"/>
    </xf>
    <xf numFmtId="4" fontId="26" fillId="9" borderId="72" xfId="0" applyNumberFormat="1" applyFont="1" applyFill="1" applyBorder="1" applyAlignment="1">
      <alignment horizontal="right" vertical="center" wrapText="1"/>
    </xf>
    <xf numFmtId="0" fontId="6" fillId="8" borderId="77" xfId="0" applyFont="1" applyFill="1" applyBorder="1" applyAlignment="1" applyProtection="1">
      <alignment horizontal="center" vertical="center" wrapText="1"/>
      <protection locked="0"/>
    </xf>
    <xf numFmtId="0" fontId="6" fillId="8" borderId="78" xfId="0" applyFont="1" applyFill="1" applyBorder="1" applyAlignment="1" applyProtection="1">
      <alignment horizontal="center" vertical="center" wrapText="1"/>
      <protection locked="0"/>
    </xf>
    <xf numFmtId="181" fontId="6" fillId="8" borderId="79" xfId="133" applyFont="1" applyFill="1" applyBorder="1" applyAlignment="1" applyProtection="1">
      <alignment horizontal="center" vertical="center" wrapText="1"/>
      <protection locked="0"/>
    </xf>
    <xf numFmtId="4" fontId="26" fillId="7" borderId="60" xfId="0" applyNumberFormat="1" applyFont="1" applyFill="1" applyBorder="1" applyAlignment="1" applyProtection="1">
      <alignment horizontal="center" vertical="center" wrapText="1"/>
      <protection locked="0"/>
    </xf>
    <xf numFmtId="4" fontId="25" fillId="7" borderId="80" xfId="0" applyNumberFormat="1" applyFont="1" applyFill="1" applyBorder="1" applyAlignment="1" applyProtection="1">
      <alignment horizontal="center" vertical="center" wrapText="1"/>
      <protection locked="0"/>
    </xf>
    <xf numFmtId="0" fontId="26" fillId="2" borderId="73" xfId="0" applyFont="1" applyFill="1" applyBorder="1" applyAlignment="1" applyProtection="1">
      <alignment horizontal="center" vertical="center" wrapText="1"/>
      <protection locked="0"/>
    </xf>
    <xf numFmtId="0" fontId="25" fillId="2" borderId="81" xfId="0" applyFont="1" applyFill="1" applyBorder="1" applyAlignment="1" applyProtection="1">
      <alignment horizontal="center" vertical="center" wrapText="1"/>
      <protection locked="0"/>
    </xf>
    <xf numFmtId="4" fontId="26" fillId="7" borderId="9" xfId="0" applyNumberFormat="1" applyFont="1" applyFill="1" applyBorder="1" applyAlignment="1" applyProtection="1">
      <alignment horizontal="center" vertical="center" wrapText="1"/>
      <protection locked="0"/>
    </xf>
    <xf numFmtId="4" fontId="25" fillId="9" borderId="81" xfId="0" applyNumberFormat="1" applyFont="1" applyFill="1" applyBorder="1" applyAlignment="1" applyProtection="1">
      <alignment horizontal="center" vertical="center" wrapText="1"/>
      <protection locked="0"/>
    </xf>
    <xf numFmtId="0" fontId="26" fillId="2" borderId="72" xfId="0" applyFont="1" applyFill="1" applyBorder="1" applyAlignment="1" applyProtection="1">
      <alignment horizontal="center" vertical="center" wrapText="1"/>
      <protection locked="0"/>
    </xf>
    <xf numFmtId="0" fontId="26" fillId="9" borderId="72" xfId="0" applyFont="1" applyFill="1" applyBorder="1" applyAlignment="1" applyProtection="1">
      <alignment horizontal="center" vertical="center" wrapText="1"/>
      <protection locked="0"/>
    </xf>
    <xf numFmtId="4" fontId="26" fillId="11" borderId="72" xfId="0" applyNumberFormat="1" applyFont="1" applyFill="1" applyBorder="1" applyAlignment="1" applyProtection="1">
      <alignment horizontal="center" vertical="center" wrapText="1"/>
      <protection locked="0"/>
    </xf>
    <xf numFmtId="4" fontId="26" fillId="9" borderId="72" xfId="0" applyNumberFormat="1" applyFont="1" applyFill="1" applyBorder="1" applyAlignment="1" applyProtection="1">
      <alignment horizontal="center" vertical="center" wrapText="1"/>
      <protection locked="0"/>
    </xf>
    <xf numFmtId="4" fontId="25" fillId="9" borderId="76" xfId="0" applyNumberFormat="1" applyFont="1" applyFill="1" applyBorder="1" applyAlignment="1" applyProtection="1">
      <alignment horizontal="right" vertical="center" wrapText="1"/>
      <protection locked="0"/>
    </xf>
    <xf numFmtId="0" fontId="25" fillId="9" borderId="7" xfId="0" applyFont="1" applyFill="1" applyBorder="1" applyProtection="1">
      <protection locked="0"/>
    </xf>
    <xf numFmtId="4" fontId="26" fillId="8" borderId="72" xfId="0" applyNumberFormat="1" applyFont="1" applyFill="1" applyBorder="1" applyAlignment="1">
      <alignment horizontal="right" vertical="center" wrapText="1"/>
    </xf>
    <xf numFmtId="0" fontId="26" fillId="2" borderId="72" xfId="0" applyFont="1" applyFill="1" applyBorder="1" applyAlignment="1">
      <alignment horizontal="center" vertical="center" wrapText="1"/>
    </xf>
    <xf numFmtId="0" fontId="25" fillId="2" borderId="74" xfId="0" applyFont="1" applyFill="1" applyBorder="1" applyAlignment="1">
      <alignment horizontal="center" vertical="center" wrapText="1"/>
    </xf>
    <xf numFmtId="4" fontId="26" fillId="8" borderId="72" xfId="0" applyNumberFormat="1" applyFont="1" applyFill="1" applyBorder="1" applyAlignment="1" applyProtection="1">
      <alignment horizontal="center" vertical="center" wrapText="1"/>
      <protection locked="0"/>
    </xf>
    <xf numFmtId="0" fontId="25" fillId="10" borderId="61" xfId="178" applyFont="1" applyFill="1" applyBorder="1" applyAlignment="1">
      <alignment horizontal="center" vertical="center"/>
    </xf>
    <xf numFmtId="49" fontId="25" fillId="10" borderId="7" xfId="178" applyNumberFormat="1" applyFont="1" applyFill="1" applyBorder="1" applyAlignment="1">
      <alignment horizontal="center" vertical="center"/>
    </xf>
    <xf numFmtId="0" fontId="25" fillId="10" borderId="7" xfId="178" applyFont="1" applyFill="1" applyBorder="1" applyAlignment="1" applyProtection="1">
      <alignment horizontal="center" vertical="center" wrapText="1"/>
    </xf>
    <xf numFmtId="2" fontId="25" fillId="2" borderId="7" xfId="0" applyNumberFormat="1" applyFont="1" applyFill="1" applyBorder="1" applyAlignment="1" applyProtection="1">
      <alignment horizontal="left" vertical="center" wrapText="1"/>
    </xf>
    <xf numFmtId="2" fontId="25" fillId="2" borderId="7" xfId="0" applyNumberFormat="1" applyFont="1" applyFill="1" applyBorder="1" applyAlignment="1">
      <alignment horizontal="center" vertical="center"/>
    </xf>
    <xf numFmtId="177" fontId="25" fillId="2" borderId="7" xfId="0" applyNumberFormat="1" applyFont="1" applyFill="1" applyBorder="1" applyAlignment="1">
      <alignment horizontal="center" vertical="center" wrapText="1"/>
    </xf>
    <xf numFmtId="0" fontId="25" fillId="2" borderId="7" xfId="0" applyFont="1" applyFill="1" applyBorder="1" applyAlignment="1">
      <alignment horizontal="center" vertical="center" wrapText="1"/>
    </xf>
    <xf numFmtId="0" fontId="6" fillId="7" borderId="82" xfId="0" applyFont="1" applyFill="1" applyBorder="1" applyAlignment="1" applyProtection="1">
      <alignment horizontal="center" vertical="center" wrapText="1"/>
    </xf>
    <xf numFmtId="0" fontId="6" fillId="7" borderId="83" xfId="0" applyFont="1" applyFill="1" applyBorder="1" applyAlignment="1" applyProtection="1">
      <alignment horizontal="center" vertical="center" wrapText="1"/>
    </xf>
    <xf numFmtId="0" fontId="14" fillId="0" borderId="7" xfId="0" applyFont="1" applyFill="1" applyBorder="1" applyAlignment="1" applyProtection="1">
      <alignment horizontal="center" vertical="top" wrapText="1"/>
      <protection locked="0"/>
    </xf>
    <xf numFmtId="0" fontId="15" fillId="0" borderId="84" xfId="0" applyFont="1" applyBorder="1" applyAlignment="1" applyProtection="1">
      <alignment horizontal="center" vertical="top" wrapText="1"/>
      <protection locked="0"/>
    </xf>
    <xf numFmtId="0" fontId="15" fillId="0" borderId="54" xfId="0" applyFont="1" applyBorder="1" applyAlignment="1" applyProtection="1">
      <alignment horizontal="center" vertical="top" wrapText="1"/>
      <protection locked="0"/>
    </xf>
    <xf numFmtId="0" fontId="16" fillId="0" borderId="12" xfId="0" applyFont="1" applyBorder="1" applyAlignment="1" applyProtection="1">
      <alignment horizontal="center" vertical="top" wrapText="1"/>
      <protection locked="0"/>
    </xf>
    <xf numFmtId="0" fontId="16" fillId="0" borderId="85" xfId="0" applyFont="1" applyBorder="1" applyAlignment="1" applyProtection="1">
      <alignment horizontal="center" vertical="top" wrapText="1"/>
      <protection locked="0"/>
    </xf>
    <xf numFmtId="0" fontId="16" fillId="0" borderId="86" xfId="0" applyFont="1" applyBorder="1" applyAlignment="1" applyProtection="1">
      <alignment horizontal="center" vertical="top" wrapText="1"/>
      <protection locked="0"/>
    </xf>
    <xf numFmtId="0" fontId="15" fillId="0" borderId="9" xfId="0" applyFont="1" applyBorder="1" applyAlignment="1" applyProtection="1">
      <alignment horizontal="center" vertical="top" wrapText="1"/>
      <protection locked="0"/>
    </xf>
    <xf numFmtId="0" fontId="16" fillId="0" borderId="9" xfId="0" applyFont="1" applyBorder="1" applyAlignment="1" applyProtection="1">
      <alignment horizontal="center" vertical="top" wrapText="1"/>
      <protection locked="0"/>
    </xf>
    <xf numFmtId="0" fontId="15" fillId="0" borderId="72" xfId="0" applyFont="1" applyBorder="1" applyAlignment="1" applyProtection="1">
      <alignment horizontal="center" vertical="top" wrapText="1"/>
      <protection locked="0"/>
    </xf>
    <xf numFmtId="0" fontId="15" fillId="0" borderId="87" xfId="0" applyFont="1" applyBorder="1" applyAlignment="1" applyProtection="1">
      <alignment horizontal="center" vertical="top" wrapText="1"/>
      <protection locked="0"/>
    </xf>
    <xf numFmtId="0" fontId="27" fillId="0" borderId="88" xfId="0" applyFont="1" applyBorder="1" applyAlignment="1" applyProtection="1">
      <alignment horizontal="center" vertical="center" textRotation="255"/>
      <protection locked="0"/>
    </xf>
    <xf numFmtId="4" fontId="28" fillId="0" borderId="88" xfId="0" applyNumberFormat="1" applyFont="1" applyBorder="1" applyAlignment="1" applyProtection="1">
      <alignment horizontal="left" vertical="center" wrapText="1"/>
      <protection locked="0"/>
    </xf>
    <xf numFmtId="4" fontId="28" fillId="0" borderId="0" xfId="0" applyNumberFormat="1" applyFont="1" applyBorder="1" applyAlignment="1" applyProtection="1">
      <alignment horizontal="left" vertical="center" wrapText="1"/>
      <protection locked="0"/>
    </xf>
    <xf numFmtId="0" fontId="27" fillId="0" borderId="0" xfId="0" applyFont="1" applyBorder="1" applyAlignment="1" applyProtection="1">
      <alignment horizontal="center" vertical="center" textRotation="255"/>
      <protection locked="0"/>
    </xf>
    <xf numFmtId="4" fontId="28" fillId="0" borderId="0" xfId="0" applyNumberFormat="1" applyFont="1" applyAlignment="1" applyProtection="1">
      <alignment horizontal="left" vertical="center"/>
      <protection locked="0"/>
    </xf>
    <xf numFmtId="0" fontId="28" fillId="0" borderId="0" xfId="0" applyFont="1" applyAlignment="1" applyProtection="1">
      <alignment horizontal="left" vertical="center" wrapText="1"/>
      <protection locked="0"/>
    </xf>
    <xf numFmtId="4" fontId="28" fillId="0" borderId="0" xfId="0" applyNumberFormat="1" applyFont="1" applyAlignment="1" applyProtection="1">
      <alignment horizontal="left" vertical="center" wrapText="1"/>
      <protection locked="0"/>
    </xf>
    <xf numFmtId="4" fontId="27" fillId="0" borderId="0" xfId="0" applyNumberFormat="1" applyFont="1" applyAlignment="1" applyProtection="1">
      <alignment horizontal="left" vertical="center" wrapText="1"/>
      <protection locked="0"/>
    </xf>
    <xf numFmtId="0" fontId="25" fillId="2" borderId="72" xfId="0" applyFont="1" applyFill="1" applyBorder="1" applyAlignment="1">
      <alignment horizontal="center" vertical="center" wrapText="1"/>
    </xf>
    <xf numFmtId="4" fontId="6" fillId="7" borderId="83" xfId="2" applyNumberFormat="1" applyFont="1" applyFill="1" applyBorder="1" applyAlignment="1" applyProtection="1">
      <alignment vertical="center" wrapText="1"/>
    </xf>
    <xf numFmtId="4" fontId="6" fillId="7" borderId="89" xfId="2" applyNumberFormat="1" applyFont="1" applyFill="1" applyBorder="1" applyAlignment="1" applyProtection="1">
      <alignment vertical="center" wrapText="1"/>
    </xf>
    <xf numFmtId="2" fontId="6" fillId="7" borderId="83" xfId="2" applyNumberFormat="1" applyFont="1" applyFill="1" applyBorder="1" applyAlignment="1" applyProtection="1">
      <alignment vertical="center" wrapText="1"/>
      <protection locked="0"/>
    </xf>
    <xf numFmtId="10" fontId="6" fillId="7" borderId="83" xfId="7" applyNumberFormat="1" applyFont="1" applyFill="1" applyBorder="1" applyAlignment="1" applyProtection="1">
      <alignment horizontal="center" vertical="center" wrapText="1"/>
      <protection locked="0"/>
    </xf>
    <xf numFmtId="0" fontId="23" fillId="0" borderId="0" xfId="0" applyFont="1" applyProtection="1">
      <protection locked="0"/>
    </xf>
    <xf numFmtId="0" fontId="26" fillId="0" borderId="81" xfId="0" applyFont="1" applyBorder="1" applyProtection="1">
      <protection locked="0"/>
    </xf>
    <xf numFmtId="2" fontId="6" fillId="7" borderId="90" xfId="2" applyNumberFormat="1" applyFont="1" applyFill="1" applyBorder="1" applyAlignment="1" applyProtection="1">
      <alignment vertical="center" wrapText="1"/>
      <protection locked="0"/>
    </xf>
    <xf numFmtId="0" fontId="15" fillId="0" borderId="91" xfId="0" applyFont="1" applyBorder="1" applyAlignment="1" applyProtection="1">
      <alignment horizontal="center" vertical="top" wrapText="1"/>
      <protection locked="0"/>
    </xf>
    <xf numFmtId="0" fontId="15" fillId="0" borderId="76" xfId="0" applyFont="1" applyBorder="1" applyAlignment="1" applyProtection="1">
      <alignment horizontal="center" vertical="top" wrapText="1"/>
      <protection locked="0"/>
    </xf>
    <xf numFmtId="4" fontId="23" fillId="0" borderId="0" xfId="0" applyNumberFormat="1" applyFont="1"/>
    <xf numFmtId="0" fontId="29" fillId="0" borderId="0" xfId="0" applyFont="1" applyAlignment="1">
      <alignment horizontal="center"/>
    </xf>
    <xf numFmtId="0" fontId="29" fillId="0" borderId="0" xfId="0" applyFont="1" applyAlignment="1">
      <alignment horizontal="left" wrapText="1"/>
    </xf>
    <xf numFmtId="0" fontId="29" fillId="0" borderId="0" xfId="0" applyFont="1"/>
    <xf numFmtId="0" fontId="1" fillId="0" borderId="0" xfId="0" applyFont="1" applyAlignment="1">
      <alignment horizontal="center"/>
    </xf>
    <xf numFmtId="0" fontId="1" fillId="0" borderId="0" xfId="0" applyFont="1"/>
    <xf numFmtId="0" fontId="2" fillId="0" borderId="0" xfId="0" applyFont="1" applyAlignment="1">
      <alignment horizontal="right"/>
    </xf>
    <xf numFmtId="0" fontId="2" fillId="0" borderId="0" xfId="0" applyFont="1" applyAlignment="1"/>
    <xf numFmtId="0" fontId="30" fillId="0" borderId="0" xfId="0" applyFont="1" applyAlignment="1">
      <alignment horizontal="center"/>
    </xf>
    <xf numFmtId="0" fontId="3" fillId="0" borderId="0" xfId="0" applyFont="1" applyAlignment="1">
      <alignment vertical="center" wrapText="1"/>
    </xf>
    <xf numFmtId="0" fontId="4" fillId="0" borderId="0" xfId="0" applyFont="1" applyAlignment="1">
      <alignment vertical="center"/>
    </xf>
    <xf numFmtId="0" fontId="12" fillId="0" borderId="0" xfId="0" applyFont="1" applyAlignment="1">
      <alignment horizontal="center"/>
    </xf>
    <xf numFmtId="4" fontId="6" fillId="7" borderId="92" xfId="133" applyNumberFormat="1" applyFont="1" applyFill="1" applyBorder="1" applyAlignment="1">
      <alignment horizontal="center" vertical="center"/>
    </xf>
    <xf numFmtId="4" fontId="6" fillId="7" borderId="93" xfId="133" applyNumberFormat="1" applyFont="1" applyFill="1" applyBorder="1" applyAlignment="1">
      <alignment horizontal="center" vertical="center"/>
    </xf>
    <xf numFmtId="0" fontId="6" fillId="7" borderId="94" xfId="0" applyFont="1" applyFill="1" applyBorder="1" applyAlignment="1">
      <alignment horizontal="center" vertical="center"/>
    </xf>
    <xf numFmtId="0" fontId="6" fillId="7" borderId="95" xfId="0" applyFont="1" applyFill="1" applyBorder="1" applyAlignment="1">
      <alignment horizontal="center" vertical="center"/>
    </xf>
    <xf numFmtId="0" fontId="6" fillId="7" borderId="92" xfId="0" applyFont="1" applyFill="1" applyBorder="1" applyAlignment="1">
      <alignment horizontal="center" vertical="center"/>
    </xf>
    <xf numFmtId="0" fontId="6" fillId="7" borderId="96" xfId="0" applyFont="1" applyFill="1" applyBorder="1" applyAlignment="1">
      <alignment horizontal="center" vertical="center" wrapText="1"/>
    </xf>
    <xf numFmtId="181" fontId="6" fillId="7" borderId="9" xfId="133" applyFont="1" applyFill="1" applyBorder="1" applyAlignment="1">
      <alignment horizontal="center" vertical="center" wrapText="1"/>
    </xf>
    <xf numFmtId="181" fontId="6" fillId="7" borderId="64" xfId="133" applyFont="1" applyFill="1" applyBorder="1" applyAlignment="1">
      <alignment horizontal="center" vertical="center" wrapText="1"/>
    </xf>
    <xf numFmtId="181" fontId="6" fillId="7" borderId="86" xfId="133" applyFont="1" applyFill="1" applyBorder="1" applyAlignment="1">
      <alignment horizontal="center" vertical="center" wrapText="1"/>
    </xf>
    <xf numFmtId="181" fontId="6" fillId="7" borderId="78" xfId="133" applyFont="1" applyFill="1" applyBorder="1" applyAlignment="1">
      <alignment horizontal="center" vertical="center" wrapText="1"/>
    </xf>
    <xf numFmtId="0" fontId="6" fillId="7" borderId="97" xfId="0" applyFont="1" applyFill="1" applyBorder="1" applyAlignment="1">
      <alignment horizontal="center" vertical="center"/>
    </xf>
    <xf numFmtId="0" fontId="6" fillId="7" borderId="15" xfId="0" applyFont="1" applyFill="1" applyBorder="1" applyAlignment="1">
      <alignment horizontal="center" vertical="center" wrapText="1"/>
    </xf>
    <xf numFmtId="181" fontId="6" fillId="7" borderId="15" xfId="133" applyFont="1" applyFill="1" applyBorder="1" applyAlignment="1">
      <alignment horizontal="center" vertical="center" wrapText="1"/>
    </xf>
    <xf numFmtId="181" fontId="6" fillId="7" borderId="67" xfId="133" applyFont="1" applyFill="1" applyBorder="1" applyAlignment="1">
      <alignment horizontal="center" vertical="center" wrapText="1"/>
    </xf>
    <xf numFmtId="181" fontId="6" fillId="7" borderId="14" xfId="133" applyFont="1" applyFill="1" applyBorder="1" applyAlignment="1">
      <alignment horizontal="center" vertical="center" wrapText="1"/>
    </xf>
    <xf numFmtId="181" fontId="6" fillId="7" borderId="79" xfId="133" applyFont="1" applyFill="1" applyBorder="1" applyAlignment="1">
      <alignment horizontal="center" vertical="center" wrapText="1"/>
    </xf>
    <xf numFmtId="0" fontId="25" fillId="8" borderId="61" xfId="0" applyFont="1" applyFill="1" applyBorder="1" applyAlignment="1">
      <alignment horizontal="center" vertical="center" wrapText="1"/>
    </xf>
    <xf numFmtId="2" fontId="25" fillId="8" borderId="7" xfId="0" applyNumberFormat="1" applyFont="1" applyFill="1" applyBorder="1" applyAlignment="1">
      <alignment horizontal="left" vertical="center" wrapText="1"/>
    </xf>
    <xf numFmtId="10" fontId="26" fillId="8" borderId="7" xfId="185" applyNumberFormat="1" applyFont="1" applyFill="1" applyBorder="1" applyAlignment="1">
      <alignment horizontal="center" vertical="center"/>
    </xf>
    <xf numFmtId="4" fontId="25" fillId="8" borderId="74" xfId="0" applyNumberFormat="1" applyFont="1" applyFill="1" applyBorder="1" applyAlignment="1">
      <alignment vertical="center"/>
    </xf>
    <xf numFmtId="10" fontId="26" fillId="8" borderId="76" xfId="185" applyNumberFormat="1" applyFont="1" applyFill="1" applyBorder="1" applyAlignment="1">
      <alignment horizontal="center" vertical="center"/>
    </xf>
    <xf numFmtId="0" fontId="25" fillId="2" borderId="98" xfId="0" applyFont="1" applyFill="1" applyBorder="1" applyAlignment="1">
      <alignment horizontal="center" vertical="center" wrapText="1"/>
    </xf>
    <xf numFmtId="0" fontId="26" fillId="2" borderId="9" xfId="0" applyFont="1" applyFill="1" applyBorder="1" applyAlignment="1">
      <alignment horizontal="center" vertical="center" wrapText="1"/>
    </xf>
    <xf numFmtId="10" fontId="26" fillId="0" borderId="9" xfId="0" applyNumberFormat="1" applyFont="1" applyBorder="1"/>
    <xf numFmtId="0" fontId="26" fillId="0" borderId="64" xfId="0" applyFont="1" applyBorder="1"/>
    <xf numFmtId="10" fontId="26" fillId="0" borderId="86" xfId="0" applyNumberFormat="1" applyFont="1" applyBorder="1"/>
    <xf numFmtId="0" fontId="26" fillId="0" borderId="78" xfId="0" applyFont="1" applyBorder="1"/>
    <xf numFmtId="0" fontId="25" fillId="8" borderId="98" xfId="0" applyFont="1" applyFill="1" applyBorder="1" applyAlignment="1">
      <alignment horizontal="center" vertical="center" wrapText="1"/>
    </xf>
    <xf numFmtId="2" fontId="25" fillId="8" borderId="9" xfId="0" applyNumberFormat="1" applyFont="1" applyFill="1" applyBorder="1" applyAlignment="1">
      <alignment horizontal="left" vertical="center" wrapText="1"/>
    </xf>
    <xf numFmtId="10" fontId="26" fillId="8" borderId="9" xfId="185" applyNumberFormat="1" applyFont="1" applyFill="1" applyBorder="1" applyAlignment="1">
      <alignment horizontal="center" vertical="center"/>
    </xf>
    <xf numFmtId="4" fontId="25" fillId="8" borderId="64" xfId="0" applyNumberFormat="1" applyFont="1" applyFill="1" applyBorder="1"/>
    <xf numFmtId="10" fontId="26" fillId="2" borderId="9" xfId="0" applyNumberFormat="1" applyFont="1" applyFill="1" applyBorder="1"/>
    <xf numFmtId="0" fontId="25" fillId="0" borderId="64" xfId="0" applyFont="1" applyBorder="1"/>
    <xf numFmtId="10" fontId="26" fillId="2" borderId="86" xfId="0" applyNumberFormat="1" applyFont="1" applyFill="1" applyBorder="1"/>
    <xf numFmtId="4" fontId="25" fillId="8" borderId="9" xfId="173" applyNumberFormat="1" applyFont="1" applyFill="1" applyBorder="1" applyAlignment="1">
      <alignment vertical="center" wrapText="1"/>
    </xf>
    <xf numFmtId="0" fontId="25" fillId="2" borderId="9" xfId="0" applyFont="1" applyFill="1" applyBorder="1" applyAlignment="1">
      <alignment horizontal="center" vertical="center" wrapText="1"/>
    </xf>
    <xf numFmtId="4" fontId="25" fillId="2" borderId="9" xfId="173" applyNumberFormat="1" applyFont="1" applyFill="1" applyBorder="1" applyAlignment="1">
      <alignment vertical="center" wrapText="1"/>
    </xf>
    <xf numFmtId="10" fontId="26" fillId="2" borderId="9" xfId="185" applyNumberFormat="1" applyFont="1" applyFill="1" applyBorder="1" applyAlignment="1">
      <alignment horizontal="center" vertical="center"/>
    </xf>
    <xf numFmtId="4" fontId="25" fillId="2" borderId="64" xfId="0" applyNumberFormat="1" applyFont="1" applyFill="1" applyBorder="1"/>
    <xf numFmtId="10" fontId="26" fillId="2" borderId="86" xfId="185" applyNumberFormat="1" applyFont="1" applyFill="1" applyBorder="1" applyAlignment="1">
      <alignment horizontal="center" vertical="center"/>
    </xf>
    <xf numFmtId="4" fontId="6" fillId="8" borderId="9" xfId="173" applyNumberFormat="1" applyFont="1" applyFill="1" applyBorder="1" applyAlignment="1">
      <alignment vertical="center" wrapText="1"/>
    </xf>
    <xf numFmtId="4" fontId="25" fillId="8" borderId="64" xfId="0" applyNumberFormat="1" applyFont="1" applyFill="1" applyBorder="1" applyAlignment="1">
      <alignment horizontal="right" vertical="center"/>
    </xf>
    <xf numFmtId="10" fontId="29" fillId="0" borderId="0" xfId="7" applyNumberFormat="1" applyFont="1"/>
    <xf numFmtId="0" fontId="25" fillId="7" borderId="99" xfId="0" applyFont="1" applyFill="1" applyBorder="1" applyAlignment="1">
      <alignment horizontal="center" vertical="center" wrapText="1"/>
    </xf>
    <xf numFmtId="0" fontId="25" fillId="7" borderId="51" xfId="0" applyFont="1" applyFill="1" applyBorder="1" applyAlignment="1">
      <alignment horizontal="center" vertical="center" wrapText="1"/>
    </xf>
    <xf numFmtId="10" fontId="26" fillId="7" borderId="100" xfId="0" applyNumberFormat="1" applyFont="1" applyFill="1" applyBorder="1" applyAlignment="1">
      <alignment horizontal="center" vertical="center"/>
    </xf>
    <xf numFmtId="4" fontId="25" fillId="7" borderId="101" xfId="133" applyNumberFormat="1" applyFont="1" applyFill="1" applyBorder="1" applyAlignment="1">
      <alignment vertical="center"/>
    </xf>
    <xf numFmtId="0" fontId="14" fillId="0" borderId="96" xfId="0" applyFont="1" applyBorder="1" applyAlignment="1">
      <alignment horizontal="center" vertical="top" wrapText="1"/>
    </xf>
    <xf numFmtId="0" fontId="15" fillId="0" borderId="96" xfId="0" applyFont="1" applyBorder="1" applyAlignment="1" applyProtection="1">
      <alignment horizontal="center" vertical="top" wrapText="1"/>
      <protection locked="0"/>
    </xf>
    <xf numFmtId="0" fontId="31" fillId="0" borderId="0" xfId="0" applyFont="1" applyBorder="1" applyAlignment="1" applyProtection="1">
      <alignment vertical="top" wrapText="1"/>
      <protection locked="0"/>
    </xf>
    <xf numFmtId="0" fontId="16" fillId="0" borderId="9" xfId="0" applyFont="1" applyBorder="1" applyAlignment="1">
      <alignment horizontal="center" vertical="top" wrapText="1"/>
    </xf>
    <xf numFmtId="0" fontId="15" fillId="0" borderId="9" xfId="0" applyFont="1" applyBorder="1" applyAlignment="1" applyProtection="1">
      <alignment vertical="top" wrapText="1"/>
      <protection locked="0"/>
    </xf>
    <xf numFmtId="0" fontId="17" fillId="0" borderId="0" xfId="0" applyFont="1" applyAlignment="1">
      <alignment vertical="center" textRotation="255"/>
    </xf>
    <xf numFmtId="0" fontId="32" fillId="0" borderId="88" xfId="0" applyFont="1" applyBorder="1" applyAlignment="1">
      <alignment horizontal="left" vertical="center" wrapText="1"/>
    </xf>
    <xf numFmtId="0" fontId="29" fillId="0" borderId="88" xfId="0" applyFont="1" applyBorder="1"/>
    <xf numFmtId="0" fontId="19" fillId="0" borderId="0" xfId="0" applyFont="1" applyAlignment="1" applyProtection="1">
      <alignment vertical="center" wrapText="1"/>
      <protection locked="0"/>
    </xf>
    <xf numFmtId="0" fontId="33" fillId="0" borderId="0" xfId="0" applyFont="1" applyAlignment="1">
      <alignment vertical="center" textRotation="255"/>
    </xf>
    <xf numFmtId="0" fontId="18" fillId="0" borderId="0" xfId="0" applyFont="1"/>
    <xf numFmtId="0" fontId="34" fillId="0" borderId="0" xfId="0" applyFont="1" applyAlignment="1">
      <alignment horizontal="left" vertical="distributed" wrapText="1"/>
    </xf>
    <xf numFmtId="0" fontId="19" fillId="0" borderId="0" xfId="0" applyFont="1" applyBorder="1" applyAlignment="1" applyProtection="1" quotePrefix="1">
      <alignment horizontal="left" vertical="center" wrapText="1"/>
      <protection locked="0"/>
    </xf>
  </cellXfs>
  <cellStyles count="206">
    <cellStyle name="Normal" xfId="0" builtinId="0"/>
    <cellStyle name="40% - Accent1" xfId="1"/>
    <cellStyle name="Comma" xfId="2" builtinId="3"/>
    <cellStyle name="Comma [0]" xfId="3" builtinId="6"/>
    <cellStyle name="40% - Ênfase 4" xfId="4" builtinId="43"/>
    <cellStyle name="20% - Accent3" xfId="5"/>
    <cellStyle name="Linked Cell 2" xfId="6"/>
    <cellStyle name="Porcentagem" xfId="7" builtinId="5"/>
    <cellStyle name="Célula Vinculada" xfId="8" builtinId="24"/>
    <cellStyle name="Célula de Verificação" xfId="9" builtinId="23"/>
    <cellStyle name="Moeda [0]" xfId="10" builtinId="7"/>
    <cellStyle name="Moeda" xfId="11" builtinId="4"/>
    <cellStyle name="20% - Accent6 2" xfId="12"/>
    <cellStyle name="Normal 3 2" xfId="13"/>
    <cellStyle name="20% - Ênfase 3" xfId="14" builtinId="38"/>
    <cellStyle name="Hyperlink seguido" xfId="15" builtinId="9"/>
    <cellStyle name="Hyperlink" xfId="16" builtinId="8"/>
    <cellStyle name="Observação" xfId="17" builtinId="10"/>
    <cellStyle name="40% - Ênfase 2" xfId="18" builtinId="35"/>
    <cellStyle name="20% - Accent1" xfId="19"/>
    <cellStyle name="40% - Ênfase 6" xfId="20" builtinId="51"/>
    <cellStyle name="20% - Accent5" xfId="21"/>
    <cellStyle name="Texto de Aviso" xfId="22" builtinId="11"/>
    <cellStyle name="Accent5 2" xfId="23"/>
    <cellStyle name="Título" xfId="24" builtinId="15"/>
    <cellStyle name="Normal 5 2" xfId="25"/>
    <cellStyle name="Texto Explicativo" xfId="26" builtinId="53"/>
    <cellStyle name="Título 1" xfId="27" builtinId="16"/>
    <cellStyle name="Ênfase 3" xfId="28" builtinId="37"/>
    <cellStyle name="Título 2" xfId="29" builtinId="17"/>
    <cellStyle name="Ênfase 4" xfId="30" builtinId="41"/>
    <cellStyle name="Título 3" xfId="31" builtinId="18"/>
    <cellStyle name="Ênfase 5" xfId="32" builtinId="45"/>
    <cellStyle name="Título 4" xfId="33" builtinId="19"/>
    <cellStyle name="Ênfase 6" xfId="34" builtinId="49"/>
    <cellStyle name="Entrada" xfId="35" builtinId="20"/>
    <cellStyle name="Saída" xfId="36" builtinId="21"/>
    <cellStyle name="Accent3 2" xfId="37"/>
    <cellStyle name="Cálculo" xfId="38" builtinId="22"/>
    <cellStyle name="Total" xfId="39" builtinId="25"/>
    <cellStyle name="40% - Ênfase 1" xfId="40" builtinId="31"/>
    <cellStyle name="Bom" xfId="41" builtinId="26"/>
    <cellStyle name="Ruim" xfId="42" builtinId="27"/>
    <cellStyle name="Moeda 10 2" xfId="43"/>
    <cellStyle name="Neutro" xfId="44" builtinId="28"/>
    <cellStyle name="20% - Ênfase 5" xfId="45" builtinId="46"/>
    <cellStyle name="Ênfase 1" xfId="46" builtinId="29"/>
    <cellStyle name="Heading 1 3" xfId="47"/>
    <cellStyle name="20% - Ênfase 1" xfId="48" builtinId="30"/>
    <cellStyle name="40% - Accent6 2" xfId="49"/>
    <cellStyle name="60% - Ênfase 1" xfId="50" builtinId="32"/>
    <cellStyle name="20% - Ênfase 6" xfId="51" builtinId="50"/>
    <cellStyle name="20% - Accent1 2" xfId="52"/>
    <cellStyle name="Separador de milhares 13 2" xfId="53"/>
    <cellStyle name="Ênfase 2" xfId="54" builtinId="33"/>
    <cellStyle name="20% - Ênfase 2" xfId="55" builtinId="34"/>
    <cellStyle name="60% - Ênfase 2" xfId="56" builtinId="36"/>
    <cellStyle name="40% - Ênfase 3" xfId="57" builtinId="39"/>
    <cellStyle name="20% - Accent2" xfId="58"/>
    <cellStyle name="60% - Ênfase 3" xfId="59" builtinId="40"/>
    <cellStyle name="Normal 3 3" xfId="60"/>
    <cellStyle name="20% - Ênfase 4" xfId="61" builtinId="42"/>
    <cellStyle name="40% - Accent1 2" xfId="62"/>
    <cellStyle name="60% - Ênfase 4" xfId="63" builtinId="44"/>
    <cellStyle name="40% - Ênfase 5" xfId="64" builtinId="47"/>
    <cellStyle name="20% - Accent4" xfId="65"/>
    <cellStyle name="60% - Ênfase 5" xfId="66" builtinId="48"/>
    <cellStyle name="60% - Ênfase 6" xfId="67" builtinId="52"/>
    <cellStyle name="20% - Accent2 2" xfId="68"/>
    <cellStyle name="Heading 3" xfId="69"/>
    <cellStyle name="20% - Accent3 2" xfId="70"/>
    <cellStyle name="20% - Accent4 2" xfId="71"/>
    <cellStyle name="20% - Accent5 2" xfId="72"/>
    <cellStyle name="20% - Accent6" xfId="73"/>
    <cellStyle name="40% - Accent2" xfId="74"/>
    <cellStyle name="40% - Accent2 2" xfId="75"/>
    <cellStyle name="40% - Accent3" xfId="76"/>
    <cellStyle name="40% - Accent3 2" xfId="77"/>
    <cellStyle name="40% - Accent4" xfId="78"/>
    <cellStyle name="40% - Accent4 2" xfId="79"/>
    <cellStyle name="40% - Accent5" xfId="80"/>
    <cellStyle name="40% - Accent5 2" xfId="81"/>
    <cellStyle name="40% - Accent6" xfId="82"/>
    <cellStyle name="60% - Accent1" xfId="83"/>
    <cellStyle name="60% - Accent1 2" xfId="84"/>
    <cellStyle name="Title 2" xfId="85"/>
    <cellStyle name="60% - Accent2" xfId="86"/>
    <cellStyle name="60% - Accent2 2" xfId="87"/>
    <cellStyle name="60% - Accent3" xfId="88"/>
    <cellStyle name="Bad" xfId="89"/>
    <cellStyle name="60% - Accent3 2" xfId="90"/>
    <cellStyle name="60% - Accent4" xfId="91"/>
    <cellStyle name="60% - Accent4 2" xfId="92"/>
    <cellStyle name="60% - Accent5" xfId="93"/>
    <cellStyle name="60% - Accent5 2" xfId="94"/>
    <cellStyle name="60% - Accent6" xfId="95"/>
    <cellStyle name="60% - Accent6 2" xfId="96"/>
    <cellStyle name="Accent1" xfId="97"/>
    <cellStyle name="Accent1 2" xfId="98"/>
    <cellStyle name="Accent2" xfId="99"/>
    <cellStyle name="Accent2 2" xfId="100"/>
    <cellStyle name="Accent3" xfId="101"/>
    <cellStyle name="Accent4" xfId="102"/>
    <cellStyle name="Accent6" xfId="103"/>
    <cellStyle name="Accent4 2" xfId="104"/>
    <cellStyle name="Accent5" xfId="105"/>
    <cellStyle name="Accent6 2" xfId="106"/>
    <cellStyle name="Bad 1" xfId="107"/>
    <cellStyle name="Calculation" xfId="108"/>
    <cellStyle name="Calculation 2" xfId="109"/>
    <cellStyle name="Separador de milhares 2 3 2" xfId="110"/>
    <cellStyle name="Check Cell" xfId="111"/>
    <cellStyle name="Check Cell 2" xfId="112"/>
    <cellStyle name="Título 6" xfId="113"/>
    <cellStyle name="Currency_Revised Pricing List to CISCEA" xfId="114"/>
    <cellStyle name="Output 2" xfId="115"/>
    <cellStyle name="Excel Built-in Normal_Mapa de Cotações Cinto tipo paraquedista." xfId="116"/>
    <cellStyle name="Explanatory Text" xfId="117"/>
    <cellStyle name="Explanatory Text 2" xfId="118"/>
    <cellStyle name="Porcentagem 2 2" xfId="119"/>
    <cellStyle name="Good" xfId="120"/>
    <cellStyle name="Porcentagem 2 2 2" xfId="121"/>
    <cellStyle name="Good 2" xfId="122"/>
    <cellStyle name="Heading 1" xfId="123"/>
    <cellStyle name="Heading 2" xfId="124"/>
    <cellStyle name="Heading 2 4" xfId="125"/>
    <cellStyle name="Heading 3 2" xfId="126"/>
    <cellStyle name="Heading 4" xfId="127"/>
    <cellStyle name="Heading 4 2" xfId="128"/>
    <cellStyle name="Separador de milhares 10 2 2" xfId="129"/>
    <cellStyle name="Input" xfId="130"/>
    <cellStyle name="Input 2" xfId="131"/>
    <cellStyle name="Linked Cell" xfId="132"/>
    <cellStyle name="Moeda 10" xfId="133"/>
    <cellStyle name="Moeda 10 2 2" xfId="134"/>
    <cellStyle name="Moeda 10 3" xfId="135"/>
    <cellStyle name="Moeda 13 2" xfId="136"/>
    <cellStyle name="Moeda 13 2 2" xfId="137"/>
    <cellStyle name="Moeda 14 2" xfId="138"/>
    <cellStyle name="Moeda 14 2 2" xfId="139"/>
    <cellStyle name="Moeda 15 2" xfId="140"/>
    <cellStyle name="Moeda 15 2 2" xfId="141"/>
    <cellStyle name="Moeda 2 2" xfId="142"/>
    <cellStyle name="Moeda 2 2 2" xfId="143"/>
    <cellStyle name="Warning Text" xfId="144"/>
    <cellStyle name="Moeda 3 2" xfId="145"/>
    <cellStyle name="Warning Text 2" xfId="146"/>
    <cellStyle name="Moeda 3 2 2" xfId="147"/>
    <cellStyle name="Moeda 4 2" xfId="148"/>
    <cellStyle name="Separador de milhares 10 2" xfId="149"/>
    <cellStyle name="Moeda 4 2 2" xfId="150"/>
    <cellStyle name="Moeda 5 2" xfId="151"/>
    <cellStyle name="Moeda 5 2 2" xfId="152"/>
    <cellStyle name="Moeda 6 2" xfId="153"/>
    <cellStyle name="Moeda 6 2 2" xfId="154"/>
    <cellStyle name="Moeda 7 2" xfId="155"/>
    <cellStyle name="Moeda 7 2 2" xfId="156"/>
    <cellStyle name="Moeda 8 2" xfId="157"/>
    <cellStyle name="Moeda 8 2 2" xfId="158"/>
    <cellStyle name="Moeda 9 2" xfId="159"/>
    <cellStyle name="Moeda 9 2 2" xfId="160"/>
    <cellStyle name="Separador de milhares 2 2" xfId="161"/>
    <cellStyle name="Neutral" xfId="162"/>
    <cellStyle name="Título 1 1 1" xfId="163"/>
    <cellStyle name="Neutral 5" xfId="164"/>
    <cellStyle name="Normal 2" xfId="165"/>
    <cellStyle name="Normal 2 2" xfId="166"/>
    <cellStyle name="Normal 2 3" xfId="167"/>
    <cellStyle name="Normal 3" xfId="168"/>
    <cellStyle name="Normal 3 2 2" xfId="169"/>
    <cellStyle name="Normal 4" xfId="170"/>
    <cellStyle name="Normal 4 2" xfId="171"/>
    <cellStyle name="Título 6 2" xfId="172"/>
    <cellStyle name="Normal 40" xfId="173"/>
    <cellStyle name="Normal 40 2" xfId="174"/>
    <cellStyle name="Normal 5" xfId="175"/>
    <cellStyle name="Normal 6" xfId="176"/>
    <cellStyle name="Normal 6 2" xfId="177"/>
    <cellStyle name="Normal 7" xfId="178"/>
    <cellStyle name="Normal 8" xfId="179"/>
    <cellStyle name="Note" xfId="180"/>
    <cellStyle name="Note 6" xfId="181"/>
    <cellStyle name="Output" xfId="182"/>
    <cellStyle name="Porcentagem 2" xfId="183"/>
    <cellStyle name="Porcentagem 2 3" xfId="184"/>
    <cellStyle name="Porcentagem 3" xfId="185"/>
    <cellStyle name="Título 5" xfId="186"/>
    <cellStyle name="Porcentagem 3 2" xfId="187"/>
    <cellStyle name="Porcentagem 4" xfId="188"/>
    <cellStyle name="Separador de milhares 13 2 2" xfId="189"/>
    <cellStyle name="Separador de milhares 15 2" xfId="190"/>
    <cellStyle name="Separador de milhares 15 2 2" xfId="191"/>
    <cellStyle name="Separador de milhares 2 2 2" xfId="192"/>
    <cellStyle name="Título 1 1" xfId="193"/>
    <cellStyle name="Separador de milhares 2 2 2 2" xfId="194"/>
    <cellStyle name="Separador de milhares 2 2 3" xfId="195"/>
    <cellStyle name="Separador de milhares 2 3" xfId="196"/>
    <cellStyle name="Separador de milhares 3 2" xfId="197"/>
    <cellStyle name="Separador de milhares 3 2 2" xfId="198"/>
    <cellStyle name="Title" xfId="199"/>
    <cellStyle name="Título 1 1 1 2" xfId="200"/>
    <cellStyle name="Título 1 1 2" xfId="201"/>
    <cellStyle name="Título 1 1_ANEXO A - 049.016.G00.PL.002.01Memória" xfId="202"/>
    <cellStyle name="Título 5 2" xfId="203"/>
    <cellStyle name="Vírgula 2" xfId="204"/>
    <cellStyle name="Vírgula 2 2" xfId="205"/>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6.xml"/><Relationship Id="rId8" Type="http://schemas.openxmlformats.org/officeDocument/2006/relationships/externalLink" Target="externalLinks/externalLink5.xml"/><Relationship Id="rId7" Type="http://schemas.openxmlformats.org/officeDocument/2006/relationships/externalLink" Target="externalLinks/externalLink4.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externalLink" Target="externalLinks/externalLink8.xml"/><Relationship Id="rId10" Type="http://schemas.openxmlformats.org/officeDocument/2006/relationships/externalLink" Target="externalLinks/externalLink7.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ERENA\Orgfiles\_CISCEA\DI\IOR\01%20-%20EMPREENDIMENTOS-S&#205;TIOS\Natal%20(RN)\12.003%20-%20Ampliar%20o%20Sistema%20de%20Energia%20DTCEA%20Natal\02%20-%20OR&#199;AMENTO\02%20-%20CCU%20-%20ADMINSITRATIVOS\ANEXO%20A%20-%20265%2000%20U01%20PL%20002%2000%20REV%20franz.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Documents%20and%20Settings\frans\Configura&#231;&#245;es%20locais\Temporary%20Internet%20Files\OLK6C\SFCO%202007\OR&#199;AMENTOS%20%202007\S&#237;tios%20no%20Estado%20de%20S&#227;o%20Paulo\CNMA%20-%20S&#227;o%20Jos&#233;%20dos%20CAmpos\Mem&#243;ria\ANEXO%20A%20-%20C%20A%20116%20058%20P%20PB%20582%20CI%20E00%20PQ%20001%20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ERENA\Orgfiles\_CISCEA\DI\IOR\01%20-%20EMPREENDIMENTOS-S&#205;TIOS\Bras&#237;lia%20(DF)\Projeto%2013.001%20-%20CODA%20-%20Revitaliza&#231;&#227;o%20da%20Sala%20t&#233;cnica%20atual\02%20-%20OR&#199;AMENTO\04%20-%20Or&#231;amento\Anexo%20A%20-%20&#211;leo%20Combust&#237;vel%20006.11.U03.PL.001.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Documents%20and%20Settings\frans\Desktop\CISCEA\Aripuan&#227;\ANEXO%20A%20-%20284.15.G00.PL.001.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TERENA\Orgfiles\_CISCEA\DI\IOR\01%20-%20EMPREENDIMENTOS-S&#205;TIOS\Bras&#237;lia%20(DF)\Projeto%2013.001%20-%20CODA%20-%20Revitaliza&#231;&#227;o%20da%20Sala%20t&#233;cnica%20atual\02%20-%20OR&#199;AMENTO\04%20-%20Or&#231;amento\ANEXO%20A%20-%20GRUPO%20GERADOR%20%20Arquitetur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terena\Orgfiles\Users\marcoslimamcl\Desktop\Trabalho%20Marcos%20Lima%20(IOR)\TRABALHOS%20SITIOS\Porto%20Seguro%20(BA)\09.046%20-%20Vila%20Habitacional%20de%20Porto%20Seguro\02%20-%20OR&#199;AMENTO\209.14.G00.PL.002.0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M:\Documents%20and%20Settings\frans\Configura&#231;&#245;es%20locais\Temporary%20Internet%20Files\OLK6C\ADMINISTRATIVAS\OR&#199;AMENTO\RIO%20DE%20JANEIRO%20-%20RJ\CISCEA%20-%20RJ\NOVO%20SIST.%20CLIMATIZA&#199;&#195;O%20DA%20CISCEA\OR&#199;AMENTO\ANEXO%20A%20-%20265.06.U00.PL.008.0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Documents%20and%20Settings\frans\Configura&#231;&#245;es%20locais\Temporary%20Internet%20Files\OLK6C\I%20F%20C%20%20-%20%202009\CIAAR%20-%20Lagoa%20Santa%20(MG)\OR&#199;AMENTO%20099.19.G00.PL.001.00\020-08-ENTREGA%20PARCIAL%20LOT%20E%20CLIENTE-%20EM%20DESENVOLVIMENTO%2025-05-2009\ALOJAMENTO%20ALUNOS%201"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limatização Prédio DECEA"/>
      <sheetName val="BDI SERVIÇOS"/>
      <sheetName val="BDI PROJETOS"/>
      <sheetName val="BDI EQUIPAMENTOS"/>
      <sheetName val="COMPO"/>
      <sheetName val="CCU001"/>
      <sheetName val="SBC70129"/>
      <sheetName val="SBC70132"/>
      <sheetName val="ORESE7047"/>
      <sheetName val="SBC70131"/>
      <sheetName val="SBC70149"/>
      <sheetName val="SBC120705"/>
      <sheetName val="CCU002"/>
      <sheetName val="CCU003"/>
      <sheetName val="CCU004"/>
      <sheetName val="CCU005"/>
      <sheetName val="CCU006"/>
      <sheetName val="CCU007"/>
      <sheetName val="CCU008"/>
      <sheetName val="CCU009"/>
      <sheetName val="CCU010"/>
      <sheetName val="CCU011"/>
      <sheetName val="CCU012"/>
      <sheetName val="CCU0013"/>
      <sheetName val="CCU0014"/>
      <sheetName val="CCU015"/>
      <sheetName val="CCU016"/>
      <sheetName val="CCU017"/>
      <sheetName val="ORSE7038"/>
      <sheetName val="ORSE7039"/>
      <sheetName val="SBC52536"/>
      <sheetName val="SBC52535"/>
      <sheetName val="SBC52534"/>
      <sheetName val="CCU018"/>
      <sheetName val="CCU019"/>
      <sheetName val="CCU020"/>
      <sheetName val="CCU021"/>
      <sheetName val="CCU022"/>
      <sheetName val="CCU023"/>
      <sheetName val="CCU024"/>
      <sheetName val="CCU025"/>
      <sheetName val="CCU026"/>
      <sheetName val="SBC55512"/>
      <sheetName val="SBC55509"/>
      <sheetName val="SBC52911"/>
      <sheetName val="SBC52912"/>
      <sheetName val="SBC52913"/>
      <sheetName val="INSUMO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CEA - SJC"/>
      <sheetName val="As built"/>
      <sheetName val="Composições"/>
      <sheetName val="BDI"/>
      <sheetName val="Canteiro"/>
      <sheetName val="Adm Local"/>
      <sheetName val="Mob_ Desmobilização"/>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arte Interna"/>
      <sheetName val="Parte Externa"/>
    </sheetNames>
    <sheetDataSet>
      <sheetData sheetId="0"/>
      <sheetData sheetId="1"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lanilha VHF UHF Aripuanã"/>
      <sheetName val="BDI de serviço"/>
      <sheetName val="BDI de equipamento"/>
      <sheetName val="BDI DE PROJETOS"/>
      <sheetName val="CRONOGRAMA FISICO-FINANCEIRO"/>
      <sheetName val="CURVA S"/>
    </sheetNames>
    <sheetDataSet>
      <sheetData sheetId="0"/>
      <sheetData sheetId="1"/>
      <sheetData sheetId="2"/>
      <sheetData sheetId="3"/>
      <sheetData sheetId="4"/>
      <sheetData sheetId="5"/>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ARQUITETURA - ANEXO A"/>
    </sheetNames>
    <sheetDataSet>
      <sheetData sheetId="0"/>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RESUMO GERAL"/>
      <sheetName val="SERVIÇO AUXILIARES E ADM"/>
      <sheetName val="RESUMO URB RED EXT OFICIAIS"/>
      <sheetName val="URB E REDES EXT OFICIAIS"/>
      <sheetName val="RESUMO CASA DE OFICIAIS"/>
      <sheetName val="CASA DE OFICIAIS"/>
      <sheetName val="RESUMO CASA DE SUB E SGT"/>
      <sheetName val="CASA DE SUB E SARGENTOS"/>
      <sheetName val="RESUMO URB E RED EXT SO SG"/>
      <sheetName val="URB E RED EXT SO SG"/>
      <sheetName val="REDES EXTERNAS ELETRONICA"/>
      <sheetName val="Rel. CCU"/>
      <sheetName val="INSUMOS"/>
      <sheetName val="Cronograma Físico-Financeiro"/>
      <sheetName val="Memoria de Calculo do Cronogram"/>
      <sheetName val="ABC Serv."/>
      <sheetName val="CANTEIRO DE OBRAS"/>
      <sheetName val="MOBILIZAÇÃO DESMOBILIZAÇÃO"/>
      <sheetName val="OPERAÇÃO E MANUTENÇÃO"/>
      <sheetName val="ADMINISTRAÇÃO LOCAL"/>
      <sheetName val="1"/>
      <sheetName val="2"/>
      <sheetName val="3"/>
      <sheetName val="4"/>
      <sheetName val="5"/>
      <sheetName val="6"/>
      <sheetName val="7"/>
      <sheetName val="8"/>
      <sheetName val="10"/>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COT 03 "/>
      <sheetName val="73"/>
      <sheetName val="74"/>
      <sheetName val="75"/>
      <sheetName val="76"/>
      <sheetName val="77"/>
      <sheetName val="78"/>
      <sheetName val="79"/>
      <sheetName val="80"/>
      <sheetName val="81"/>
      <sheetName val="82"/>
      <sheetName val="83"/>
      <sheetName val="84"/>
      <sheetName val="85"/>
      <sheetName val="86"/>
      <sheetName val="87"/>
      <sheetName val="88"/>
      <sheetName val="89"/>
      <sheetName val="90"/>
      <sheetName val="91"/>
      <sheetName val="92"/>
      <sheetName val="93"/>
      <sheetName val="94"/>
      <sheetName val="95"/>
      <sheetName val="96"/>
      <sheetName val="97"/>
      <sheetName val="98"/>
      <sheetName val="99"/>
      <sheetName val="100"/>
      <sheetName val="101"/>
      <sheetName val="102"/>
      <sheetName val="103"/>
      <sheetName val="104"/>
      <sheetName val="105"/>
      <sheetName val="106"/>
      <sheetName val="107"/>
      <sheetName val="108"/>
      <sheetName val="109"/>
      <sheetName val="110"/>
      <sheetName val="111"/>
      <sheetName val="112"/>
      <sheetName val="113"/>
      <sheetName val="114"/>
      <sheetName val="115"/>
      <sheetName val="116"/>
      <sheetName val="117"/>
      <sheetName val="118"/>
      <sheetName val="119"/>
      <sheetName val="120"/>
      <sheetName val="121"/>
      <sheetName val="122"/>
      <sheetName val="123"/>
      <sheetName val="124"/>
      <sheetName val="125"/>
      <sheetName val="126"/>
      <sheetName val="127"/>
      <sheetName val="128"/>
      <sheetName val="129"/>
      <sheetName val="130"/>
      <sheetName val="131"/>
      <sheetName val="132"/>
      <sheetName val="133"/>
      <sheetName val="134"/>
      <sheetName val="135"/>
      <sheetName val="136"/>
      <sheetName val="137"/>
      <sheetName val="138"/>
      <sheetName val="139"/>
      <sheetName val="COT 04"/>
      <sheetName val="140"/>
      <sheetName val="141"/>
      <sheetName val="142"/>
      <sheetName val="143"/>
      <sheetName val="144"/>
      <sheetName val="145"/>
      <sheetName val="146"/>
      <sheetName val="147"/>
      <sheetName val="148"/>
      <sheetName val="149"/>
      <sheetName val="150"/>
      <sheetName val="151"/>
      <sheetName val="152"/>
      <sheetName val="153"/>
      <sheetName val="154"/>
      <sheetName val="155"/>
      <sheetName val="156"/>
      <sheetName val="157"/>
      <sheetName val="158"/>
      <sheetName val="160"/>
      <sheetName val="161"/>
      <sheetName val="162"/>
      <sheetName val="163"/>
      <sheetName val="164"/>
      <sheetName val="165"/>
      <sheetName val="166"/>
      <sheetName val="167"/>
      <sheetName val="168"/>
      <sheetName val="169"/>
      <sheetName val="170"/>
      <sheetName val="171"/>
      <sheetName val="172"/>
      <sheetName val="173"/>
      <sheetName val="174"/>
      <sheetName val="175"/>
      <sheetName val="176"/>
      <sheetName val="177"/>
      <sheetName val="178"/>
      <sheetName val="179"/>
      <sheetName val="180"/>
      <sheetName val="181"/>
      <sheetName val="182"/>
      <sheetName val="183"/>
      <sheetName val="184"/>
      <sheetName val="185"/>
      <sheetName val="186"/>
      <sheetName val="187"/>
      <sheetName val="188"/>
      <sheetName val="189"/>
      <sheetName val="190"/>
      <sheetName val="191"/>
      <sheetName val="192"/>
      <sheetName val="193"/>
      <sheetName val="194"/>
      <sheetName val="195"/>
      <sheetName val="196"/>
      <sheetName val="197"/>
      <sheetName val="198"/>
      <sheetName val="199"/>
      <sheetName val="201"/>
      <sheetName val="COT 01"/>
      <sheetName val="202"/>
      <sheetName val="COT 02"/>
      <sheetName val="203"/>
      <sheetName val="204"/>
      <sheetName val="205"/>
      <sheetName val="206"/>
      <sheetName val="207"/>
      <sheetName val="208"/>
      <sheetName val="209"/>
      <sheetName val="210"/>
      <sheetName val="211"/>
      <sheetName val="212"/>
      <sheetName val="213"/>
      <sheetName val="214"/>
      <sheetName val="215"/>
      <sheetName val="216"/>
      <sheetName val="217"/>
      <sheetName val="218"/>
      <sheetName val="219"/>
      <sheetName val="220"/>
      <sheetName val="221"/>
      <sheetName val="222"/>
      <sheetName val="223"/>
      <sheetName val="224"/>
      <sheetName val="225"/>
      <sheetName val="226"/>
      <sheetName val="227"/>
      <sheetName val="228"/>
      <sheetName val="229"/>
      <sheetName val="230"/>
      <sheetName val="231"/>
      <sheetName val="232"/>
      <sheetName val="233"/>
      <sheetName val="234"/>
      <sheetName val="235"/>
      <sheetName val="236"/>
      <sheetName val="237"/>
      <sheetName val="238"/>
      <sheetName val="239"/>
      <sheetName val="240"/>
      <sheetName val="241"/>
      <sheetName val="242"/>
      <sheetName val="243"/>
      <sheetName val="246"/>
      <sheetName val="249"/>
      <sheetName val="252"/>
      <sheetName val="255"/>
      <sheetName val="258"/>
      <sheetName val="259"/>
      <sheetName val="260"/>
      <sheetName val="261"/>
      <sheetName val="262"/>
      <sheetName val="265"/>
      <sheetName val="266"/>
      <sheetName val="268"/>
      <sheetName val="269"/>
      <sheetName val="270"/>
      <sheetName val="271"/>
      <sheetName val="272"/>
      <sheetName val="273"/>
      <sheetName val="274"/>
      <sheetName val="275"/>
      <sheetName val="276"/>
      <sheetName val="277"/>
      <sheetName val="278"/>
      <sheetName val="279"/>
      <sheetName val="280"/>
      <sheetName val="281"/>
      <sheetName val="282"/>
      <sheetName val="283"/>
      <sheetName val="284"/>
      <sheetName val="285"/>
      <sheetName val="286"/>
      <sheetName val="287"/>
      <sheetName val="288"/>
      <sheetName val="289"/>
      <sheetName val="290"/>
      <sheetName val="29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limatização Prédio CISCEA"/>
      <sheetName val="BDI DE SERVIÇOS"/>
      <sheetName val="BDI DE EQUIPAMENTOS"/>
      <sheetName val="BDI DE PROJETOS"/>
      <sheetName val="Adm. Local"/>
      <sheetName val="Mobilização"/>
      <sheetName val="Plan1"/>
    </sheetNames>
    <sheetDataSet>
      <sheetData sheetId="0"/>
      <sheetData sheetId="1"/>
      <sheetData sheetId="2"/>
      <sheetData sheetId="3"/>
      <sheetData sheetId="4"/>
      <sheetData sheetId="5"/>
      <sheetData sheetId="6"/>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APA"/>
    </sheetNames>
    <sheetDataSet>
      <sheetData sheetId="0"/>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89"/>
  <sheetViews>
    <sheetView workbookViewId="0">
      <selection activeCell="F3" sqref="F3"/>
    </sheetView>
  </sheetViews>
  <sheetFormatPr defaultColWidth="9" defaultRowHeight="15"/>
  <cols>
    <col min="1" max="1" width="5.57142857142857" style="308" customWidth="1"/>
    <col min="2" max="2" width="56.4285714285714" style="309" customWidth="1"/>
    <col min="3" max="3" width="15.7142857142857" style="310" customWidth="1"/>
    <col min="4" max="4" width="17.7142857142857" style="310" customWidth="1"/>
    <col min="5" max="5" width="15.7142857142857" style="310" customWidth="1"/>
    <col min="6" max="6" width="17.7142857142857" style="310" customWidth="1"/>
    <col min="7" max="16384" width="9.14285714285714" style="310"/>
  </cols>
  <sheetData>
    <row r="1" spans="1:14">
      <c r="A1" s="311" t="s">
        <v>0</v>
      </c>
      <c r="B1" s="311"/>
      <c r="C1" s="311"/>
      <c r="D1" s="311"/>
      <c r="E1" s="311"/>
      <c r="F1" s="311"/>
      <c r="G1" s="312"/>
      <c r="H1" s="312"/>
      <c r="I1" s="312"/>
      <c r="J1" s="312"/>
      <c r="K1" s="312"/>
      <c r="L1" s="312"/>
      <c r="M1" s="312"/>
      <c r="N1" s="312"/>
    </row>
    <row r="2" spans="1:6">
      <c r="A2" s="311" t="s">
        <v>1</v>
      </c>
      <c r="B2" s="311"/>
      <c r="C2" s="311"/>
      <c r="D2" s="311"/>
      <c r="E2" s="311"/>
      <c r="F2" s="311"/>
    </row>
    <row r="3" spans="1:6">
      <c r="A3" s="313" t="s">
        <v>2</v>
      </c>
      <c r="B3" s="313"/>
      <c r="C3" s="313"/>
      <c r="D3" s="313"/>
      <c r="E3" s="313"/>
      <c r="F3" s="314" t="str">
        <f>Orçamento!$N$3</f>
        <v>132/2022</v>
      </c>
    </row>
    <row r="4" spans="1:6">
      <c r="A4" s="315" t="s">
        <v>3</v>
      </c>
      <c r="B4" s="315"/>
      <c r="C4" s="315"/>
      <c r="D4" s="315"/>
      <c r="E4" s="315"/>
      <c r="F4" s="315"/>
    </row>
    <row r="5" ht="31.5" customHeight="1" spans="1:14">
      <c r="A5" s="4" t="str">
        <f>Orçamento!$A$6</f>
        <v>OBRA: conclusão com readequações de obra inacabada do Módulo de Vivência do Instituto de Ciências Humanas e Filosofia (ICHF) da Universidade Federal Fluminense, </v>
      </c>
      <c r="B5" s="4"/>
      <c r="C5" s="4"/>
      <c r="D5" s="4"/>
      <c r="E5" s="4"/>
      <c r="F5" s="4"/>
      <c r="G5" s="316"/>
      <c r="H5" s="316"/>
      <c r="I5" s="316"/>
      <c r="J5" s="316"/>
      <c r="K5" s="316"/>
      <c r="L5" s="316"/>
      <c r="M5" s="316"/>
      <c r="N5" s="316"/>
    </row>
    <row r="6" ht="30.75" customHeight="1" spans="1:14">
      <c r="A6" s="5" t="str">
        <f>Orçamento!$A$7</f>
        <v>Local: Anexo ao Bloco O, Campus Universitário do Gragoatá, Niterói, RJ.</v>
      </c>
      <c r="B6" s="5"/>
      <c r="C6" s="5"/>
      <c r="D6" s="5"/>
      <c r="E6" s="5"/>
      <c r="F6" s="5"/>
      <c r="G6" s="317"/>
      <c r="H6" s="317"/>
      <c r="I6" s="317"/>
      <c r="J6" s="317"/>
      <c r="K6" s="317"/>
      <c r="L6" s="317"/>
      <c r="M6" s="4"/>
      <c r="N6" s="4"/>
    </row>
    <row r="7" ht="15.75" customHeight="1" spans="1:6">
      <c r="A7" s="318"/>
      <c r="B7" s="144"/>
      <c r="C7" s="319" t="s">
        <v>4</v>
      </c>
      <c r="D7" s="320"/>
      <c r="E7" s="321" t="s">
        <v>5</v>
      </c>
      <c r="F7" s="322"/>
    </row>
    <row r="8" customHeight="1" spans="1:6">
      <c r="A8" s="323" t="s">
        <v>6</v>
      </c>
      <c r="B8" s="324" t="s">
        <v>7</v>
      </c>
      <c r="C8" s="325" t="s">
        <v>8</v>
      </c>
      <c r="D8" s="326" t="s">
        <v>9</v>
      </c>
      <c r="E8" s="327" t="s">
        <v>8</v>
      </c>
      <c r="F8" s="328" t="s">
        <v>9</v>
      </c>
    </row>
    <row r="9" customHeight="1" spans="1:6">
      <c r="A9" s="329"/>
      <c r="B9" s="330"/>
      <c r="C9" s="331" t="s">
        <v>10</v>
      </c>
      <c r="D9" s="332"/>
      <c r="E9" s="333" t="s">
        <v>10</v>
      </c>
      <c r="F9" s="334"/>
    </row>
    <row r="10" spans="1:6">
      <c r="A10" s="335" t="s">
        <v>11</v>
      </c>
      <c r="B10" s="336" t="s">
        <v>12</v>
      </c>
      <c r="C10" s="337">
        <f>D10/$D$52</f>
        <v>0.00509766358258034</v>
      </c>
      <c r="D10" s="338">
        <f>Orçamento!$L$12</f>
        <v>5870.7</v>
      </c>
      <c r="E10" s="339" t="e">
        <f>F10/$F$52</f>
        <v>#DIV/0!</v>
      </c>
      <c r="F10" s="338">
        <f>Orçamento!$R$12</f>
        <v>0</v>
      </c>
    </row>
    <row r="11" ht="6.95" customHeight="1" spans="1:6">
      <c r="A11" s="340"/>
      <c r="B11" s="341"/>
      <c r="C11" s="342"/>
      <c r="D11" s="343"/>
      <c r="E11" s="344"/>
      <c r="F11" s="345"/>
    </row>
    <row r="12" spans="1:6">
      <c r="A12" s="346" t="s">
        <v>13</v>
      </c>
      <c r="B12" s="347" t="s">
        <v>14</v>
      </c>
      <c r="C12" s="348">
        <f>D12/$D$52</f>
        <v>0.0592380862009207</v>
      </c>
      <c r="D12" s="349">
        <f>Orçamento!$L$14</f>
        <v>68221.26</v>
      </c>
      <c r="E12" s="339" t="e">
        <f>F12/$F$52</f>
        <v>#DIV/0!</v>
      </c>
      <c r="F12" s="349">
        <f>Orçamento!$R$14</f>
        <v>0</v>
      </c>
    </row>
    <row r="13" ht="6.95" customHeight="1" spans="1:6">
      <c r="A13" s="340"/>
      <c r="B13" s="341"/>
      <c r="C13" s="350"/>
      <c r="D13" s="351"/>
      <c r="E13" s="352"/>
      <c r="F13" s="351"/>
    </row>
    <row r="14" spans="1:6">
      <c r="A14" s="346" t="s">
        <v>15</v>
      </c>
      <c r="B14" s="353" t="s">
        <v>16</v>
      </c>
      <c r="C14" s="348">
        <f>D14/$D$52</f>
        <v>0.0328797000020597</v>
      </c>
      <c r="D14" s="349">
        <f>Orçamento!$L$16</f>
        <v>37865.75</v>
      </c>
      <c r="E14" s="339" t="e">
        <f>F14/$F$52</f>
        <v>#DIV/0!</v>
      </c>
      <c r="F14" s="349">
        <f>Orçamento!$R$16</f>
        <v>0</v>
      </c>
    </row>
    <row r="15" ht="6.95" customHeight="1" spans="1:6">
      <c r="A15" s="340"/>
      <c r="B15" s="341"/>
      <c r="C15" s="342"/>
      <c r="D15" s="351"/>
      <c r="E15" s="344"/>
      <c r="F15" s="351"/>
    </row>
    <row r="16" spans="1:6">
      <c r="A16" s="346" t="s">
        <v>17</v>
      </c>
      <c r="B16" s="353" t="s">
        <v>18</v>
      </c>
      <c r="C16" s="348">
        <f>D16/$D$52</f>
        <v>0.0189047800866177</v>
      </c>
      <c r="D16" s="349">
        <f>Orçamento!$L$29</f>
        <v>21771.6</v>
      </c>
      <c r="E16" s="339" t="e">
        <f>F16/$F$52</f>
        <v>#DIV/0!</v>
      </c>
      <c r="F16" s="349">
        <f>Orçamento!$R$29</f>
        <v>0</v>
      </c>
    </row>
    <row r="17" ht="6.95" customHeight="1" spans="1:6">
      <c r="A17" s="340"/>
      <c r="B17" s="354"/>
      <c r="C17" s="342"/>
      <c r="D17" s="351"/>
      <c r="E17" s="344"/>
      <c r="F17" s="351"/>
    </row>
    <row r="18" spans="1:6">
      <c r="A18" s="346" t="s">
        <v>19</v>
      </c>
      <c r="B18" s="353" t="s">
        <v>20</v>
      </c>
      <c r="C18" s="348">
        <f>D18/$D$52</f>
        <v>0.127436987452837</v>
      </c>
      <c r="D18" s="349">
        <f>Orçamento!$L$36</f>
        <v>146762.2</v>
      </c>
      <c r="E18" s="339" t="e">
        <f>F18/$F$52</f>
        <v>#DIV/0!</v>
      </c>
      <c r="F18" s="349">
        <f>Orçamento!$R$36</f>
        <v>0</v>
      </c>
    </row>
    <row r="19" ht="6.95" customHeight="1" spans="1:6">
      <c r="A19" s="340"/>
      <c r="B19" s="355"/>
      <c r="C19" s="356"/>
      <c r="D19" s="357"/>
      <c r="E19" s="358"/>
      <c r="F19" s="357"/>
    </row>
    <row r="20" spans="1:6">
      <c r="A20" s="346" t="s">
        <v>21</v>
      </c>
      <c r="B20" s="353" t="s">
        <v>22</v>
      </c>
      <c r="C20" s="337">
        <f>D20/$D$52</f>
        <v>0.0002914873333736</v>
      </c>
      <c r="D20" s="349">
        <f>Orçamento!$L$65</f>
        <v>335.69</v>
      </c>
      <c r="E20" s="339" t="e">
        <f>F20/$F$52</f>
        <v>#DIV/0!</v>
      </c>
      <c r="F20" s="349">
        <f>Orçamento!$R$65</f>
        <v>0</v>
      </c>
    </row>
    <row r="21" ht="6.95" customHeight="1" spans="1:6">
      <c r="A21" s="340"/>
      <c r="B21" s="354"/>
      <c r="C21" s="342"/>
      <c r="D21" s="351"/>
      <c r="E21" s="344"/>
      <c r="F21" s="351"/>
    </row>
    <row r="22" spans="1:6">
      <c r="A22" s="346" t="s">
        <v>23</v>
      </c>
      <c r="B22" s="353" t="s">
        <v>24</v>
      </c>
      <c r="C22" s="348">
        <f>D22/$D$52</f>
        <v>0.00485884003653764</v>
      </c>
      <c r="D22" s="349">
        <f>Orçamento!$L$68</f>
        <v>5595.66</v>
      </c>
      <c r="E22" s="339" t="e">
        <f>F22/$F$52</f>
        <v>#DIV/0!</v>
      </c>
      <c r="F22" s="349">
        <f>Orçamento!$R$68</f>
        <v>0</v>
      </c>
    </row>
    <row r="23" ht="6.95" customHeight="1" spans="1:6">
      <c r="A23" s="340"/>
      <c r="B23" s="355"/>
      <c r="C23" s="356"/>
      <c r="D23" s="357"/>
      <c r="E23" s="358"/>
      <c r="F23" s="357"/>
    </row>
    <row r="24" spans="1:6">
      <c r="A24" s="346" t="s">
        <v>25</v>
      </c>
      <c r="B24" s="359" t="s">
        <v>26</v>
      </c>
      <c r="C24" s="337">
        <f>D24/$D$52</f>
        <v>0.0104979811317589</v>
      </c>
      <c r="D24" s="349">
        <f>Orçamento!$L$70</f>
        <v>12089.95</v>
      </c>
      <c r="E24" s="339" t="e">
        <f>F24/$F$52</f>
        <v>#DIV/0!</v>
      </c>
      <c r="F24" s="349">
        <f>Orçamento!$R$70</f>
        <v>0</v>
      </c>
    </row>
    <row r="25" ht="6.95" customHeight="1" spans="1:6">
      <c r="A25" s="340"/>
      <c r="B25" s="341"/>
      <c r="C25" s="342"/>
      <c r="D25" s="351"/>
      <c r="E25" s="344"/>
      <c r="F25" s="351"/>
    </row>
    <row r="26" spans="1:6">
      <c r="A26" s="346" t="s">
        <v>27</v>
      </c>
      <c r="B26" s="353" t="s">
        <v>28</v>
      </c>
      <c r="C26" s="348">
        <f>D26/$D$52</f>
        <v>0.041304221428467</v>
      </c>
      <c r="D26" s="349">
        <f>Orçamento!$L$73</f>
        <v>47567.81</v>
      </c>
      <c r="E26" s="339" t="e">
        <f>F26/$F$52</f>
        <v>#DIV/0!</v>
      </c>
      <c r="F26" s="349">
        <f>Orçamento!$R$73</f>
        <v>0</v>
      </c>
    </row>
    <row r="27" ht="6.95" customHeight="1" spans="1:6">
      <c r="A27" s="340"/>
      <c r="B27" s="341"/>
      <c r="C27" s="342"/>
      <c r="D27" s="351"/>
      <c r="E27" s="344"/>
      <c r="F27" s="351"/>
    </row>
    <row r="28" spans="1:6">
      <c r="A28" s="346" t="s">
        <v>29</v>
      </c>
      <c r="B28" s="353" t="s">
        <v>30</v>
      </c>
      <c r="C28" s="348">
        <f>D28/$D$52</f>
        <v>0.0696904890606764</v>
      </c>
      <c r="D28" s="349">
        <f>Orçamento!$L$84</f>
        <v>80258.72</v>
      </c>
      <c r="E28" s="339" t="e">
        <f>F28/$F$52</f>
        <v>#DIV/0!</v>
      </c>
      <c r="F28" s="349">
        <f>Orçamento!$R$84</f>
        <v>0</v>
      </c>
    </row>
    <row r="29" ht="6.95" customHeight="1" spans="1:6">
      <c r="A29" s="340"/>
      <c r="B29" s="341"/>
      <c r="C29" s="342"/>
      <c r="D29" s="351"/>
      <c r="E29" s="344"/>
      <c r="F29" s="351"/>
    </row>
    <row r="30" spans="1:6">
      <c r="A30" s="346" t="s">
        <v>31</v>
      </c>
      <c r="B30" s="353" t="s">
        <v>32</v>
      </c>
      <c r="C30" s="348">
        <f>D30/$D$52</f>
        <v>0.108593615165726</v>
      </c>
      <c r="D30" s="349">
        <f>Orçamento!$L$136</f>
        <v>125061.32</v>
      </c>
      <c r="E30" s="339" t="e">
        <f>F30/$F$52</f>
        <v>#DIV/0!</v>
      </c>
      <c r="F30" s="349">
        <f>Orçamento!$R$136</f>
        <v>0</v>
      </c>
    </row>
    <row r="31" ht="6.95" customHeight="1" spans="1:6">
      <c r="A31" s="340"/>
      <c r="B31" s="341"/>
      <c r="C31" s="342"/>
      <c r="D31" s="351"/>
      <c r="E31" s="344"/>
      <c r="F31" s="351"/>
    </row>
    <row r="32" ht="21" spans="1:6">
      <c r="A32" s="346" t="s">
        <v>33</v>
      </c>
      <c r="B32" s="353" t="s">
        <v>34</v>
      </c>
      <c r="C32" s="348">
        <f>D32/$D$52</f>
        <v>0.017955494697308</v>
      </c>
      <c r="D32" s="360">
        <f>Orçamento!$L$222</f>
        <v>20678.36</v>
      </c>
      <c r="E32" s="339" t="e">
        <f>F32/$F$52</f>
        <v>#DIV/0!</v>
      </c>
      <c r="F32" s="360">
        <f>Orçamento!$R$222</f>
        <v>0</v>
      </c>
    </row>
    <row r="33" ht="6.95" customHeight="1" spans="1:6">
      <c r="A33" s="340"/>
      <c r="B33" s="341"/>
      <c r="C33" s="342"/>
      <c r="D33" s="351"/>
      <c r="E33" s="344"/>
      <c r="F33" s="351"/>
    </row>
    <row r="34" spans="1:7">
      <c r="A34" s="346" t="s">
        <v>35</v>
      </c>
      <c r="B34" s="353" t="s">
        <v>36</v>
      </c>
      <c r="C34" s="348">
        <f>D34/$D$52</f>
        <v>0.00113879687463476</v>
      </c>
      <c r="D34" s="349">
        <f>Orçamento!$L$255</f>
        <v>1311.49</v>
      </c>
      <c r="E34" s="339" t="e">
        <f>F34/$F$52</f>
        <v>#DIV/0!</v>
      </c>
      <c r="F34" s="349">
        <f>Orçamento!$R$255</f>
        <v>0</v>
      </c>
      <c r="G34" s="361"/>
    </row>
    <row r="35" ht="6.95" customHeight="1" spans="1:6">
      <c r="A35" s="340"/>
      <c r="B35" s="341"/>
      <c r="C35" s="342"/>
      <c r="D35" s="351"/>
      <c r="E35" s="344"/>
      <c r="F35" s="351"/>
    </row>
    <row r="36" spans="1:6">
      <c r="A36" s="346" t="s">
        <v>37</v>
      </c>
      <c r="B36" s="186" t="s">
        <v>38</v>
      </c>
      <c r="C36" s="348">
        <f>D36/$D$52</f>
        <v>0.0557270223250348</v>
      </c>
      <c r="D36" s="349">
        <f>Orçamento!$L$261</f>
        <v>64177.76</v>
      </c>
      <c r="E36" s="339" t="e">
        <f>F36/$F$52</f>
        <v>#DIV/0!</v>
      </c>
      <c r="F36" s="349">
        <f>Orçamento!$R$261</f>
        <v>0</v>
      </c>
    </row>
    <row r="37" ht="6.95" customHeight="1" spans="1:6">
      <c r="A37" s="340"/>
      <c r="B37" s="341"/>
      <c r="C37" s="342"/>
      <c r="D37" s="351"/>
      <c r="E37" s="344"/>
      <c r="F37" s="351"/>
    </row>
    <row r="38" customHeight="1" spans="1:6">
      <c r="A38" s="346" t="s">
        <v>39</v>
      </c>
      <c r="B38" s="353" t="str">
        <f>Orçamento!$D$268</f>
        <v>REVESTIMENTO</v>
      </c>
      <c r="C38" s="348">
        <f>D38/$D$52</f>
        <v>0.0462546955866374</v>
      </c>
      <c r="D38" s="360">
        <f>Orçamento!$L$268</f>
        <v>53269</v>
      </c>
      <c r="E38" s="339" t="e">
        <f>F38/$F$52</f>
        <v>#DIV/0!</v>
      </c>
      <c r="F38" s="360">
        <f>Orçamento!$R$268</f>
        <v>0</v>
      </c>
    </row>
    <row r="39" ht="6.95" customHeight="1" spans="1:6">
      <c r="A39" s="340"/>
      <c r="B39" s="341"/>
      <c r="C39" s="342"/>
      <c r="D39" s="351"/>
      <c r="E39" s="344"/>
      <c r="F39" s="351"/>
    </row>
    <row r="40" customHeight="1" spans="1:6">
      <c r="A40" s="346" t="s">
        <v>40</v>
      </c>
      <c r="B40" s="353" t="s">
        <v>41</v>
      </c>
      <c r="C40" s="348">
        <f>D40/$D$52</f>
        <v>0.0273233621840004</v>
      </c>
      <c r="D40" s="349">
        <f>Orçamento!$L$273</f>
        <v>31466.82</v>
      </c>
      <c r="E40" s="339" t="e">
        <f>F40/$F$52</f>
        <v>#DIV/0!</v>
      </c>
      <c r="F40" s="349">
        <f>Orçamento!$R$273</f>
        <v>0</v>
      </c>
    </row>
    <row r="41" ht="6.95" customHeight="1" spans="1:6">
      <c r="A41" s="340"/>
      <c r="B41" s="341"/>
      <c r="C41" s="342"/>
      <c r="D41" s="351"/>
      <c r="E41" s="344"/>
      <c r="F41" s="351"/>
    </row>
    <row r="42" customHeight="1" spans="1:6">
      <c r="A42" s="346" t="s">
        <v>42</v>
      </c>
      <c r="B42" s="353" t="s">
        <v>43</v>
      </c>
      <c r="C42" s="348">
        <f>D42/$D$52</f>
        <v>0.278170610942655</v>
      </c>
      <c r="D42" s="349">
        <f>Orçamento!$L$275</f>
        <v>320353.86</v>
      </c>
      <c r="E42" s="339" t="e">
        <f>F42/$F$52</f>
        <v>#DIV/0!</v>
      </c>
      <c r="F42" s="349">
        <f>Orçamento!$R$275</f>
        <v>0</v>
      </c>
    </row>
    <row r="43" ht="6.95" customHeight="1" spans="1:6">
      <c r="A43" s="340"/>
      <c r="B43" s="341"/>
      <c r="C43" s="342"/>
      <c r="D43" s="351"/>
      <c r="E43" s="344"/>
      <c r="F43" s="351"/>
    </row>
    <row r="44" customHeight="1" spans="1:6">
      <c r="A44" s="346" t="s">
        <v>44</v>
      </c>
      <c r="B44" s="353" t="s">
        <v>45</v>
      </c>
      <c r="C44" s="348">
        <f>D44/$D$52</f>
        <v>0.030247231343569</v>
      </c>
      <c r="D44" s="349">
        <f>Orçamento!$L$286</f>
        <v>34834.08</v>
      </c>
      <c r="E44" s="339" t="e">
        <f>F44/$F$52</f>
        <v>#DIV/0!</v>
      </c>
      <c r="F44" s="349">
        <f>Orçamento!$R$286</f>
        <v>0</v>
      </c>
    </row>
    <row r="45" ht="6.95" customHeight="1" spans="1:6">
      <c r="A45" s="340"/>
      <c r="B45" s="341"/>
      <c r="C45" s="342"/>
      <c r="D45" s="351"/>
      <c r="E45" s="344"/>
      <c r="F45" s="351"/>
    </row>
    <row r="46" customHeight="1" spans="1:6">
      <c r="A46" s="346" t="s">
        <v>46</v>
      </c>
      <c r="B46" s="353" t="s">
        <v>47</v>
      </c>
      <c r="C46" s="348">
        <f>D46/$D$52</f>
        <v>0.0116650419186381</v>
      </c>
      <c r="D46" s="349">
        <f>Orçamento!$L$296</f>
        <v>13433.99</v>
      </c>
      <c r="E46" s="339" t="e">
        <f>F46/$F$52</f>
        <v>#DIV/0!</v>
      </c>
      <c r="F46" s="349">
        <f>Orçamento!$R$296</f>
        <v>0</v>
      </c>
    </row>
    <row r="47" ht="6.95" customHeight="1" spans="1:6">
      <c r="A47" s="340"/>
      <c r="B47" s="341"/>
      <c r="C47" s="342"/>
      <c r="D47" s="351"/>
      <c r="E47" s="344"/>
      <c r="F47" s="351"/>
    </row>
    <row r="48" customHeight="1" spans="1:6">
      <c r="A48" s="346" t="s">
        <v>48</v>
      </c>
      <c r="B48" s="353" t="s">
        <v>49</v>
      </c>
      <c r="C48" s="348">
        <f>D48/$D$52</f>
        <v>0.0353425330877068</v>
      </c>
      <c r="D48" s="349">
        <f>Orçamento!$L$300</f>
        <v>40702.06</v>
      </c>
      <c r="E48" s="339" t="e">
        <f>F48/$F$52</f>
        <v>#DIV/0!</v>
      </c>
      <c r="F48" s="349">
        <f>Orçamento!$R$300</f>
        <v>0</v>
      </c>
    </row>
    <row r="49" ht="6.95" customHeight="1" spans="1:6">
      <c r="A49" s="340"/>
      <c r="B49" s="341"/>
      <c r="C49" s="342"/>
      <c r="D49" s="351"/>
      <c r="E49" s="344"/>
      <c r="F49" s="351"/>
    </row>
    <row r="50" customHeight="1" spans="1:6">
      <c r="A50" s="346" t="s">
        <v>50</v>
      </c>
      <c r="B50" s="353" t="s">
        <v>51</v>
      </c>
      <c r="C50" s="348">
        <f>D50/$D$52</f>
        <v>0.0173813595582612</v>
      </c>
      <c r="D50" s="349">
        <f>Orçamento!$L$303</f>
        <v>20017.16</v>
      </c>
      <c r="E50" s="339" t="e">
        <f>F50/$F$52</f>
        <v>#DIV/0!</v>
      </c>
      <c r="F50" s="349">
        <f>Orçamento!$R$303</f>
        <v>0</v>
      </c>
    </row>
    <row r="51" ht="6.95" customHeight="1" spans="1:6">
      <c r="A51" s="340"/>
      <c r="B51" s="341"/>
      <c r="C51" s="342"/>
      <c r="D51" s="351"/>
      <c r="E51" s="344"/>
      <c r="F51" s="351"/>
    </row>
    <row r="52" customHeight="1" spans="1:6">
      <c r="A52" s="362" t="s">
        <v>52</v>
      </c>
      <c r="B52" s="363"/>
      <c r="C52" s="364">
        <f>SUM(C10:C51)</f>
        <v>1</v>
      </c>
      <c r="D52" s="365">
        <f>SUM(D10:D50)</f>
        <v>1151645.24</v>
      </c>
      <c r="E52" s="364" t="e">
        <f>SUM(E10:E51)</f>
        <v>#DIV/0!</v>
      </c>
      <c r="F52" s="365">
        <f>SUM(F10:F50)</f>
        <v>0</v>
      </c>
    </row>
    <row r="53" ht="19.5" customHeight="1" spans="1:10">
      <c r="A53" s="366" t="s">
        <v>53</v>
      </c>
      <c r="B53" s="366"/>
      <c r="C53" s="366"/>
      <c r="D53" s="367" t="s">
        <v>54</v>
      </c>
      <c r="E53" s="367"/>
      <c r="F53" s="367"/>
      <c r="G53" s="368"/>
      <c r="H53" s="368"/>
      <c r="I53" s="368"/>
      <c r="J53" s="368"/>
    </row>
    <row r="54" ht="42.75" customHeight="1" spans="1:10">
      <c r="A54" s="369" t="s">
        <v>55</v>
      </c>
      <c r="B54" s="369"/>
      <c r="C54" s="370" t="s">
        <v>56</v>
      </c>
      <c r="D54" s="285"/>
      <c r="E54" s="285"/>
      <c r="F54" s="285"/>
      <c r="G54" s="368"/>
      <c r="H54" s="368"/>
      <c r="I54" s="368"/>
      <c r="J54" s="368"/>
    </row>
    <row r="55" ht="20.25" customHeight="1" spans="1:17">
      <c r="A55" s="371"/>
      <c r="B55" s="372" t="s">
        <v>57</v>
      </c>
      <c r="C55" s="373"/>
      <c r="D55" s="373"/>
      <c r="E55" s="373"/>
      <c r="F55" s="373"/>
      <c r="G55" s="374"/>
      <c r="H55" s="374"/>
      <c r="I55" s="374"/>
      <c r="J55" s="374"/>
      <c r="K55" s="374"/>
      <c r="L55" s="374"/>
      <c r="M55" s="374"/>
      <c r="N55" s="374"/>
      <c r="O55" s="374"/>
      <c r="P55" s="374"/>
      <c r="Q55" s="374"/>
    </row>
    <row r="56" ht="40.5" customHeight="1" spans="1:6">
      <c r="A56" s="375"/>
      <c r="B56" s="378" t="s">
        <v>58</v>
      </c>
      <c r="C56" s="91"/>
      <c r="D56" s="91"/>
      <c r="E56" s="91"/>
      <c r="F56" s="91"/>
    </row>
    <row r="57" spans="1:4">
      <c r="A57" s="375"/>
      <c r="B57" s="92"/>
      <c r="C57" s="92"/>
      <c r="D57" s="92"/>
    </row>
    <row r="58" spans="1:4">
      <c r="A58" s="375"/>
      <c r="B58" s="92"/>
      <c r="C58" s="92"/>
      <c r="D58" s="92"/>
    </row>
    <row r="59" spans="1:2">
      <c r="A59" s="375"/>
      <c r="B59" s="376"/>
    </row>
    <row r="60" ht="24" customHeight="1" spans="1:4">
      <c r="A60" s="375"/>
      <c r="B60" s="377"/>
      <c r="C60" s="377"/>
      <c r="D60" s="377"/>
    </row>
    <row r="61" spans="1:2">
      <c r="A61" s="318"/>
      <c r="B61" s="144"/>
    </row>
    <row r="62" spans="1:2">
      <c r="A62" s="318"/>
      <c r="B62" s="144"/>
    </row>
    <row r="63" spans="1:2">
      <c r="A63" s="318"/>
      <c r="B63" s="144"/>
    </row>
    <row r="64" spans="1:2">
      <c r="A64" s="318"/>
      <c r="B64" s="144"/>
    </row>
    <row r="65" spans="1:2">
      <c r="A65" s="318"/>
      <c r="B65" s="144"/>
    </row>
    <row r="66" spans="1:2">
      <c r="A66" s="318"/>
      <c r="B66" s="144"/>
    </row>
    <row r="67" spans="1:2">
      <c r="A67" s="318"/>
      <c r="B67" s="144"/>
    </row>
    <row r="68" spans="1:2">
      <c r="A68" s="318"/>
      <c r="B68" s="144"/>
    </row>
    <row r="69" spans="1:2">
      <c r="A69" s="318"/>
      <c r="B69" s="144"/>
    </row>
    <row r="70" spans="1:2">
      <c r="A70" s="318"/>
      <c r="B70" s="144"/>
    </row>
    <row r="71" spans="1:2">
      <c r="A71" s="318"/>
      <c r="B71" s="144"/>
    </row>
    <row r="72" spans="1:2">
      <c r="A72" s="318"/>
      <c r="B72" s="144"/>
    </row>
    <row r="73" spans="1:2">
      <c r="A73" s="318"/>
      <c r="B73" s="144"/>
    </row>
    <row r="74" spans="1:2">
      <c r="A74" s="318"/>
      <c r="B74" s="144"/>
    </row>
    <row r="75" spans="1:2">
      <c r="A75" s="318"/>
      <c r="B75" s="144"/>
    </row>
    <row r="76" spans="1:2">
      <c r="A76" s="318"/>
      <c r="B76" s="144"/>
    </row>
    <row r="77" spans="1:2">
      <c r="A77" s="318"/>
      <c r="B77" s="144"/>
    </row>
    <row r="78" spans="1:2">
      <c r="A78" s="318"/>
      <c r="B78" s="144"/>
    </row>
    <row r="79" spans="1:2">
      <c r="A79" s="318"/>
      <c r="B79" s="144"/>
    </row>
    <row r="80" spans="1:2">
      <c r="A80" s="318"/>
      <c r="B80" s="144"/>
    </row>
    <row r="81" spans="1:2">
      <c r="A81" s="318"/>
      <c r="B81" s="144"/>
    </row>
    <row r="82" spans="1:2">
      <c r="A82" s="318"/>
      <c r="B82" s="144"/>
    </row>
    <row r="83" spans="1:2">
      <c r="A83" s="318"/>
      <c r="B83" s="144"/>
    </row>
    <row r="84" spans="1:2">
      <c r="A84" s="318"/>
      <c r="B84" s="144"/>
    </row>
    <row r="85" spans="1:2">
      <c r="A85" s="318"/>
      <c r="B85" s="144"/>
    </row>
    <row r="86" spans="1:2">
      <c r="A86" s="318"/>
      <c r="B86" s="144"/>
    </row>
    <row r="87" spans="1:2">
      <c r="A87" s="318"/>
      <c r="B87" s="144"/>
    </row>
    <row r="88" spans="1:2">
      <c r="A88" s="318"/>
      <c r="B88" s="144"/>
    </row>
    <row r="89" spans="1:2">
      <c r="A89" s="318"/>
      <c r="B89" s="144"/>
    </row>
  </sheetData>
  <mergeCells count="20">
    <mergeCell ref="A1:F1"/>
    <mergeCell ref="A2:F2"/>
    <mergeCell ref="A3:E3"/>
    <mergeCell ref="A4:F4"/>
    <mergeCell ref="A5:F5"/>
    <mergeCell ref="A6:F6"/>
    <mergeCell ref="C7:D7"/>
    <mergeCell ref="E7:F7"/>
    <mergeCell ref="A52:B52"/>
    <mergeCell ref="A53:C53"/>
    <mergeCell ref="A54:B54"/>
    <mergeCell ref="B56:F56"/>
    <mergeCell ref="B57:D57"/>
    <mergeCell ref="B58:D58"/>
    <mergeCell ref="B60:D60"/>
    <mergeCell ref="A8:A9"/>
    <mergeCell ref="B8:B9"/>
    <mergeCell ref="D8:D9"/>
    <mergeCell ref="F8:F9"/>
    <mergeCell ref="D53:F54"/>
  </mergeCells>
  <printOptions horizontalCentered="1"/>
  <pageMargins left="0" right="0" top="0.45" bottom="0.34" header="0.2" footer="0.23"/>
  <pageSetup paperSize="9" scale="70" fitToHeight="16" orientation="landscape"/>
  <headerFooter>
    <oddHeader>&amp;R&amp;"Verdana,Normal"&amp;8Fls.:______
Processo n.º 23069.187005/2022-62</oddHeader>
    <oddFooter>&amp;R&amp;"Verdana,Normal"&amp;8Pág. &amp;P/&amp;N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494"/>
  <sheetViews>
    <sheetView workbookViewId="0">
      <selection activeCell="A1" sqref="A1:R1"/>
    </sheetView>
  </sheetViews>
  <sheetFormatPr defaultColWidth="9" defaultRowHeight="12.75"/>
  <cols>
    <col min="1" max="1" width="7.14285714285714" style="132" customWidth="1"/>
    <col min="2" max="2" width="13.4285714285714" style="133" customWidth="1"/>
    <col min="3" max="3" width="7.71428571428571" style="132" customWidth="1"/>
    <col min="4" max="4" width="35" style="134" customWidth="1"/>
    <col min="5" max="5" width="7" style="135" customWidth="1"/>
    <col min="6" max="6" width="8.42857142857143" style="135" customWidth="1"/>
    <col min="7" max="7" width="11.8571428571429" style="136" customWidth="1"/>
    <col min="8" max="8" width="8" style="137" customWidth="1"/>
    <col min="9" max="9" width="11" style="138" customWidth="1"/>
    <col min="10" max="10" width="14.7142857142857" style="138" customWidth="1"/>
    <col min="11" max="11" width="13.2857142857143" style="138" customWidth="1"/>
    <col min="12" max="12" width="15.8571428571429" style="138" customWidth="1"/>
    <col min="13" max="13" width="8.42857142857143" style="138" customWidth="1"/>
    <col min="14" max="14" width="11.1428571428571" style="139" customWidth="1"/>
    <col min="15" max="15" width="11" style="140" customWidth="1"/>
    <col min="16" max="16" width="9.85714285714286" style="141" customWidth="1"/>
    <col min="17" max="17" width="10.8571428571429" style="141" customWidth="1"/>
    <col min="18" max="18" width="11.7142857142857" style="141" customWidth="1"/>
    <col min="19" max="16384" width="9.14285714285714" style="141"/>
  </cols>
  <sheetData>
    <row r="1" ht="15" spans="1:18">
      <c r="A1" s="142" t="s">
        <v>0</v>
      </c>
      <c r="B1" s="142"/>
      <c r="C1" s="142"/>
      <c r="D1" s="142"/>
      <c r="E1" s="142"/>
      <c r="F1" s="142"/>
      <c r="G1" s="142"/>
      <c r="H1" s="142"/>
      <c r="I1" s="142"/>
      <c r="J1" s="142"/>
      <c r="K1" s="142"/>
      <c r="L1" s="142"/>
      <c r="M1" s="142"/>
      <c r="N1" s="142"/>
      <c r="O1" s="142"/>
      <c r="P1" s="142"/>
      <c r="Q1" s="142"/>
      <c r="R1" s="142"/>
    </row>
    <row r="2" ht="15" spans="1:18">
      <c r="A2" s="142" t="s">
        <v>1</v>
      </c>
      <c r="B2" s="142"/>
      <c r="C2" s="142"/>
      <c r="D2" s="142"/>
      <c r="E2" s="142"/>
      <c r="F2" s="142"/>
      <c r="G2" s="142"/>
      <c r="H2" s="142"/>
      <c r="I2" s="142"/>
      <c r="J2" s="142"/>
      <c r="K2" s="142"/>
      <c r="L2" s="142"/>
      <c r="M2" s="142"/>
      <c r="N2" s="142"/>
      <c r="O2" s="142"/>
      <c r="P2" s="142"/>
      <c r="Q2" s="142"/>
      <c r="R2" s="142"/>
    </row>
    <row r="3" ht="15" spans="1:18">
      <c r="A3" s="2" t="s">
        <v>59</v>
      </c>
      <c r="B3" s="2"/>
      <c r="C3" s="2"/>
      <c r="D3" s="2"/>
      <c r="E3" s="2"/>
      <c r="F3" s="2"/>
      <c r="G3" s="2"/>
      <c r="H3" s="2"/>
      <c r="I3" s="2"/>
      <c r="J3" s="2"/>
      <c r="K3" s="2"/>
      <c r="L3" s="2"/>
      <c r="M3" s="2"/>
      <c r="N3" s="94" t="s">
        <v>60</v>
      </c>
      <c r="O3" s="94"/>
      <c r="P3" s="94"/>
      <c r="Q3" s="94"/>
      <c r="R3" s="94"/>
    </row>
    <row r="4" spans="1:15">
      <c r="A4" s="87"/>
      <c r="B4" s="143"/>
      <c r="C4" s="87"/>
      <c r="D4" s="144"/>
      <c r="E4" s="89"/>
      <c r="F4" s="89"/>
      <c r="G4" s="145"/>
      <c r="H4" s="146"/>
      <c r="I4" s="96"/>
      <c r="J4" s="96"/>
      <c r="K4" s="96"/>
      <c r="L4" s="96"/>
      <c r="M4" s="96"/>
      <c r="N4" s="97"/>
      <c r="O4" s="98"/>
    </row>
    <row r="5" ht="15" spans="1:18">
      <c r="A5" s="147" t="s">
        <v>61</v>
      </c>
      <c r="B5" s="147"/>
      <c r="C5" s="147"/>
      <c r="D5" s="147"/>
      <c r="E5" s="147"/>
      <c r="F5" s="147"/>
      <c r="G5" s="147"/>
      <c r="H5" s="147"/>
      <c r="I5" s="147"/>
      <c r="J5" s="147"/>
      <c r="K5" s="147"/>
      <c r="L5" s="147"/>
      <c r="M5" s="147"/>
      <c r="N5" s="147"/>
      <c r="O5" s="147"/>
      <c r="P5" s="147"/>
      <c r="Q5" s="147"/>
      <c r="R5" s="147"/>
    </row>
    <row r="6" ht="21" customHeight="1" spans="1:18">
      <c r="A6" s="4" t="s">
        <v>62</v>
      </c>
      <c r="B6" s="4"/>
      <c r="C6" s="4"/>
      <c r="D6" s="4"/>
      <c r="E6" s="4"/>
      <c r="F6" s="4"/>
      <c r="G6" s="4"/>
      <c r="H6" s="4"/>
      <c r="I6" s="4"/>
      <c r="J6" s="4"/>
      <c r="K6" s="4"/>
      <c r="L6" s="4"/>
      <c r="M6" s="4"/>
      <c r="N6" s="4"/>
      <c r="O6" s="4"/>
      <c r="P6" s="4"/>
      <c r="Q6" s="4"/>
      <c r="R6" s="4"/>
    </row>
    <row r="7" ht="21" customHeight="1" spans="1:17">
      <c r="A7" s="148" t="s">
        <v>63</v>
      </c>
      <c r="B7" s="148"/>
      <c r="C7" s="148"/>
      <c r="D7" s="148"/>
      <c r="E7" s="148"/>
      <c r="F7" s="148"/>
      <c r="G7" s="148"/>
      <c r="H7" s="148"/>
      <c r="I7" s="148"/>
      <c r="J7" s="148"/>
      <c r="K7" s="148"/>
      <c r="L7" s="148"/>
      <c r="M7" s="148"/>
      <c r="N7" s="148"/>
      <c r="O7" s="148"/>
      <c r="P7" s="204" t="s">
        <v>64</v>
      </c>
      <c r="Q7" s="204" t="s">
        <v>65</v>
      </c>
    </row>
    <row r="8" ht="15.75" customHeight="1" spans="1:18">
      <c r="A8" s="149"/>
      <c r="B8" s="150"/>
      <c r="C8" s="149"/>
      <c r="D8" s="151"/>
      <c r="E8" s="152" t="s">
        <v>66</v>
      </c>
      <c r="F8" s="153"/>
      <c r="G8" s="153"/>
      <c r="H8" s="153"/>
      <c r="I8" s="153"/>
      <c r="J8" s="153"/>
      <c r="K8" s="153"/>
      <c r="L8" s="205"/>
      <c r="M8" s="206" t="s">
        <v>67</v>
      </c>
      <c r="N8" s="207"/>
      <c r="O8" s="207"/>
      <c r="P8" s="207"/>
      <c r="Q8" s="207"/>
      <c r="R8" s="251"/>
    </row>
    <row r="9" ht="15.75" customHeight="1" spans="1:18">
      <c r="A9" s="154" t="s">
        <v>6</v>
      </c>
      <c r="B9" s="155" t="s">
        <v>68</v>
      </c>
      <c r="C9" s="155" t="s">
        <v>69</v>
      </c>
      <c r="D9" s="155" t="s">
        <v>7</v>
      </c>
      <c r="E9" s="156" t="s">
        <v>70</v>
      </c>
      <c r="F9" s="157" t="s">
        <v>71</v>
      </c>
      <c r="G9" s="158" t="s">
        <v>72</v>
      </c>
      <c r="H9" s="159" t="s">
        <v>73</v>
      </c>
      <c r="I9" s="208" t="s">
        <v>74</v>
      </c>
      <c r="J9" s="208"/>
      <c r="K9" s="208"/>
      <c r="L9" s="209"/>
      <c r="M9" s="210" t="s">
        <v>75</v>
      </c>
      <c r="N9" s="211" t="s">
        <v>76</v>
      </c>
      <c r="O9" s="212" t="s">
        <v>74</v>
      </c>
      <c r="P9" s="212"/>
      <c r="Q9" s="212"/>
      <c r="R9" s="252"/>
    </row>
    <row r="10" customHeight="1" spans="1:18">
      <c r="A10" s="154"/>
      <c r="B10" s="155"/>
      <c r="C10" s="155"/>
      <c r="D10" s="155"/>
      <c r="E10" s="160"/>
      <c r="F10" s="161"/>
      <c r="G10" s="162"/>
      <c r="H10" s="155"/>
      <c r="I10" s="212" t="s">
        <v>77</v>
      </c>
      <c r="J10" s="208" t="s">
        <v>78</v>
      </c>
      <c r="K10" s="208"/>
      <c r="L10" s="209"/>
      <c r="M10" s="213"/>
      <c r="N10" s="214"/>
      <c r="O10" s="212" t="s">
        <v>79</v>
      </c>
      <c r="P10" s="212" t="s">
        <v>78</v>
      </c>
      <c r="Q10" s="212"/>
      <c r="R10" s="252"/>
    </row>
    <row r="11" ht="27.75" customHeight="1" spans="1:18">
      <c r="A11" s="163"/>
      <c r="B11" s="164"/>
      <c r="C11" s="164"/>
      <c r="D11" s="164"/>
      <c r="E11" s="165"/>
      <c r="F11" s="166"/>
      <c r="G11" s="167"/>
      <c r="H11" s="164"/>
      <c r="I11" s="215"/>
      <c r="J11" s="216" t="s">
        <v>80</v>
      </c>
      <c r="K11" s="216" t="s">
        <v>81</v>
      </c>
      <c r="L11" s="217" t="s">
        <v>82</v>
      </c>
      <c r="M11" s="218"/>
      <c r="N11" s="219"/>
      <c r="O11" s="215"/>
      <c r="P11" s="215" t="s">
        <v>83</v>
      </c>
      <c r="Q11" s="215" t="s">
        <v>84</v>
      </c>
      <c r="R11" s="253" t="s">
        <v>85</v>
      </c>
    </row>
    <row r="12" spans="1:18">
      <c r="A12" s="168">
        <v>1</v>
      </c>
      <c r="B12" s="169"/>
      <c r="C12" s="170"/>
      <c r="D12" s="171" t="s">
        <v>86</v>
      </c>
      <c r="E12" s="172"/>
      <c r="F12" s="172"/>
      <c r="G12" s="173"/>
      <c r="H12" s="174"/>
      <c r="I12" s="174"/>
      <c r="J12" s="174"/>
      <c r="K12" s="220">
        <f>SUM(J13)</f>
        <v>5870.7</v>
      </c>
      <c r="L12" s="221">
        <f>K12</f>
        <v>5870.7</v>
      </c>
      <c r="M12" s="222"/>
      <c r="N12" s="223"/>
      <c r="O12" s="224"/>
      <c r="P12" s="225"/>
      <c r="Q12" s="254">
        <f>SUM(P13)</f>
        <v>0</v>
      </c>
      <c r="R12" s="255">
        <f>Q12</f>
        <v>0</v>
      </c>
    </row>
    <row r="13" spans="1:18">
      <c r="A13" s="175" t="s">
        <v>87</v>
      </c>
      <c r="B13" s="176" t="s">
        <v>88</v>
      </c>
      <c r="C13" s="177" t="s">
        <v>89</v>
      </c>
      <c r="D13" s="178" t="s">
        <v>90</v>
      </c>
      <c r="E13" s="179" t="s">
        <v>91</v>
      </c>
      <c r="F13" s="180">
        <v>495</v>
      </c>
      <c r="G13" s="181">
        <v>9.2</v>
      </c>
      <c r="H13" s="182">
        <v>0.2897</v>
      </c>
      <c r="I13" s="226">
        <f>TRUNC(G13*(1+H13),2)</f>
        <v>11.86</v>
      </c>
      <c r="J13" s="227">
        <f>TRUNC(F13*I13,2)</f>
        <v>5870.7</v>
      </c>
      <c r="K13" s="228"/>
      <c r="L13" s="229"/>
      <c r="M13" s="230"/>
      <c r="N13" s="231"/>
      <c r="O13" s="232"/>
      <c r="P13" s="233"/>
      <c r="Q13" s="256"/>
      <c r="R13" s="257"/>
    </row>
    <row r="14" ht="21" spans="1:18">
      <c r="A14" s="183">
        <v>2</v>
      </c>
      <c r="B14" s="184"/>
      <c r="C14" s="185"/>
      <c r="D14" s="186" t="s">
        <v>92</v>
      </c>
      <c r="E14" s="187"/>
      <c r="F14" s="188"/>
      <c r="G14" s="189"/>
      <c r="H14" s="190"/>
      <c r="I14" s="190"/>
      <c r="J14" s="234"/>
      <c r="K14" s="235">
        <f>SUM(J15)</f>
        <v>68221.26</v>
      </c>
      <c r="L14" s="236">
        <f>K14</f>
        <v>68221.26</v>
      </c>
      <c r="M14" s="237"/>
      <c r="N14" s="238"/>
      <c r="O14" s="239"/>
      <c r="P14" s="240"/>
      <c r="Q14" s="258">
        <f>SUM(P15)</f>
        <v>0</v>
      </c>
      <c r="R14" s="259">
        <f>Q14</f>
        <v>0</v>
      </c>
    </row>
    <row r="15" spans="1:18">
      <c r="A15" s="175" t="s">
        <v>93</v>
      </c>
      <c r="B15" s="176" t="s">
        <v>94</v>
      </c>
      <c r="C15" s="177" t="s">
        <v>95</v>
      </c>
      <c r="D15" s="178" t="s">
        <v>96</v>
      </c>
      <c r="E15" s="179" t="s">
        <v>97</v>
      </c>
      <c r="F15" s="180">
        <v>1</v>
      </c>
      <c r="G15" s="181">
        <v>52897</v>
      </c>
      <c r="H15" s="182">
        <v>0.2897</v>
      </c>
      <c r="I15" s="226">
        <f>TRUNC(G15*(1+H15),2)</f>
        <v>68221.26</v>
      </c>
      <c r="J15" s="227">
        <f>TRUNC(F15*I15,2)</f>
        <v>68221.26</v>
      </c>
      <c r="K15" s="241"/>
      <c r="L15" s="229"/>
      <c r="M15" s="230"/>
      <c r="N15" s="231"/>
      <c r="O15" s="232"/>
      <c r="P15" s="233"/>
      <c r="Q15" s="260"/>
      <c r="R15" s="257"/>
    </row>
    <row r="16" spans="1:18">
      <c r="A16" s="183">
        <v>3</v>
      </c>
      <c r="B16" s="184"/>
      <c r="C16" s="185"/>
      <c r="D16" s="186" t="s">
        <v>16</v>
      </c>
      <c r="E16" s="187"/>
      <c r="F16" s="188"/>
      <c r="G16" s="189"/>
      <c r="H16" s="190"/>
      <c r="I16" s="190"/>
      <c r="J16" s="234"/>
      <c r="K16" s="242"/>
      <c r="L16" s="236">
        <f>SUM(K17:K23)</f>
        <v>37865.75</v>
      </c>
      <c r="M16" s="237"/>
      <c r="N16" s="238"/>
      <c r="O16" s="239"/>
      <c r="P16" s="240"/>
      <c r="Q16" s="261"/>
      <c r="R16" s="259">
        <f>SUM(Q17:Q23)</f>
        <v>0</v>
      </c>
    </row>
    <row r="17" spans="1:18">
      <c r="A17" s="191" t="s">
        <v>98</v>
      </c>
      <c r="B17" s="192"/>
      <c r="C17" s="193"/>
      <c r="D17" s="194" t="s">
        <v>99</v>
      </c>
      <c r="E17" s="195"/>
      <c r="F17" s="196"/>
      <c r="G17" s="197"/>
      <c r="H17" s="198"/>
      <c r="I17" s="198"/>
      <c r="J17" s="243"/>
      <c r="K17" s="235">
        <f>SUM(J18)</f>
        <v>301.71</v>
      </c>
      <c r="L17" s="229"/>
      <c r="M17" s="244"/>
      <c r="N17" s="245"/>
      <c r="O17" s="246"/>
      <c r="P17" s="247"/>
      <c r="Q17" s="258">
        <f>SUM(P18)</f>
        <v>0</v>
      </c>
      <c r="R17" s="257"/>
    </row>
    <row r="18" ht="21" spans="1:18">
      <c r="A18" s="175" t="s">
        <v>100</v>
      </c>
      <c r="B18" s="176" t="s">
        <v>101</v>
      </c>
      <c r="C18" s="177" t="s">
        <v>102</v>
      </c>
      <c r="D18" s="178" t="s">
        <v>103</v>
      </c>
      <c r="E18" s="179" t="s">
        <v>104</v>
      </c>
      <c r="F18" s="180">
        <v>1</v>
      </c>
      <c r="G18" s="181">
        <v>233.94</v>
      </c>
      <c r="H18" s="182">
        <v>0.2897</v>
      </c>
      <c r="I18" s="226">
        <f>TRUNC(G18*(1+H18),2)</f>
        <v>301.71</v>
      </c>
      <c r="J18" s="227">
        <f>TRUNC(F18*I18,2)</f>
        <v>301.71</v>
      </c>
      <c r="K18" s="241"/>
      <c r="L18" s="229"/>
      <c r="M18" s="230"/>
      <c r="N18" s="231"/>
      <c r="O18" s="232"/>
      <c r="P18" s="233"/>
      <c r="Q18" s="260"/>
      <c r="R18" s="257"/>
    </row>
    <row r="19" spans="1:18">
      <c r="A19" s="191" t="s">
        <v>105</v>
      </c>
      <c r="B19" s="192"/>
      <c r="C19" s="193"/>
      <c r="D19" s="199" t="s">
        <v>106</v>
      </c>
      <c r="E19" s="200"/>
      <c r="F19" s="201"/>
      <c r="G19" s="202"/>
      <c r="H19" s="203"/>
      <c r="I19" s="203"/>
      <c r="J19" s="248"/>
      <c r="K19" s="249">
        <f>SUM(J20:J22)</f>
        <v>35920.69</v>
      </c>
      <c r="L19" s="229"/>
      <c r="M19" s="244"/>
      <c r="N19" s="245"/>
      <c r="O19" s="246"/>
      <c r="P19" s="247"/>
      <c r="Q19" s="262">
        <f>SUM(P20:P22)</f>
        <v>0</v>
      </c>
      <c r="R19" s="257"/>
    </row>
    <row r="20" ht="21" spans="1:18">
      <c r="A20" s="175" t="s">
        <v>107</v>
      </c>
      <c r="B20" s="176" t="s">
        <v>108</v>
      </c>
      <c r="C20" s="177" t="s">
        <v>89</v>
      </c>
      <c r="D20" s="178" t="s">
        <v>109</v>
      </c>
      <c r="E20" s="179" t="s">
        <v>91</v>
      </c>
      <c r="F20" s="180">
        <v>3.15</v>
      </c>
      <c r="G20" s="181">
        <v>58.72</v>
      </c>
      <c r="H20" s="182">
        <v>0.2897</v>
      </c>
      <c r="I20" s="226">
        <f t="shared" ref="I20:I22" si="0">TRUNC(G20*(1+H20),2)</f>
        <v>75.73</v>
      </c>
      <c r="J20" s="227">
        <f t="shared" ref="J20:J22" si="1">TRUNC(F20*I20,2)</f>
        <v>238.54</v>
      </c>
      <c r="K20" s="241"/>
      <c r="L20" s="229"/>
      <c r="M20" s="230"/>
      <c r="N20" s="231"/>
      <c r="O20" s="232"/>
      <c r="P20" s="233"/>
      <c r="Q20" s="260"/>
      <c r="R20" s="257"/>
    </row>
    <row r="21" ht="52.5" spans="1:18">
      <c r="A21" s="175" t="s">
        <v>110</v>
      </c>
      <c r="B21" s="176" t="s">
        <v>111</v>
      </c>
      <c r="C21" s="177" t="s">
        <v>112</v>
      </c>
      <c r="D21" s="178" t="s">
        <v>113</v>
      </c>
      <c r="E21" s="179" t="s">
        <v>114</v>
      </c>
      <c r="F21" s="180">
        <v>15</v>
      </c>
      <c r="G21" s="181">
        <v>1274.29</v>
      </c>
      <c r="H21" s="182">
        <v>0.2897</v>
      </c>
      <c r="I21" s="226">
        <f t="shared" si="0"/>
        <v>1643.45</v>
      </c>
      <c r="J21" s="227">
        <f t="shared" si="1"/>
        <v>24651.75</v>
      </c>
      <c r="K21" s="241"/>
      <c r="L21" s="229"/>
      <c r="M21" s="230"/>
      <c r="N21" s="231"/>
      <c r="O21" s="232"/>
      <c r="P21" s="233"/>
      <c r="Q21" s="260"/>
      <c r="R21" s="257"/>
    </row>
    <row r="22" ht="94.5" spans="1:18">
      <c r="A22" s="175" t="s">
        <v>115</v>
      </c>
      <c r="B22" s="176" t="s">
        <v>116</v>
      </c>
      <c r="C22" s="177" t="s">
        <v>117</v>
      </c>
      <c r="D22" s="178" t="s">
        <v>118</v>
      </c>
      <c r="E22" s="179" t="s">
        <v>91</v>
      </c>
      <c r="F22" s="180">
        <v>180</v>
      </c>
      <c r="G22" s="181">
        <v>47.52</v>
      </c>
      <c r="H22" s="182">
        <v>0.2897</v>
      </c>
      <c r="I22" s="226">
        <f t="shared" si="0"/>
        <v>61.28</v>
      </c>
      <c r="J22" s="227">
        <f t="shared" si="1"/>
        <v>11030.4</v>
      </c>
      <c r="K22" s="241"/>
      <c r="L22" s="229"/>
      <c r="M22" s="230"/>
      <c r="N22" s="231"/>
      <c r="O22" s="232"/>
      <c r="P22" s="233"/>
      <c r="Q22" s="260"/>
      <c r="R22" s="257"/>
    </row>
    <row r="23" spans="1:18">
      <c r="A23" s="191" t="s">
        <v>119</v>
      </c>
      <c r="B23" s="192"/>
      <c r="C23" s="193"/>
      <c r="D23" s="199" t="s">
        <v>120</v>
      </c>
      <c r="E23" s="200"/>
      <c r="F23" s="201"/>
      <c r="G23" s="202"/>
      <c r="H23" s="203"/>
      <c r="I23" s="203"/>
      <c r="J23" s="248"/>
      <c r="K23" s="249">
        <f>SUM(J24:J28)</f>
        <v>1643.35</v>
      </c>
      <c r="L23" s="229"/>
      <c r="M23" s="244"/>
      <c r="N23" s="245"/>
      <c r="O23" s="246"/>
      <c r="P23" s="247"/>
      <c r="Q23" s="262">
        <f>SUM(P24:P28)</f>
        <v>0</v>
      </c>
      <c r="R23" s="257"/>
    </row>
    <row r="24" ht="31.5" spans="1:18">
      <c r="A24" s="175" t="s">
        <v>121</v>
      </c>
      <c r="B24" s="176" t="s">
        <v>122</v>
      </c>
      <c r="C24" s="177" t="s">
        <v>112</v>
      </c>
      <c r="D24" s="178" t="s">
        <v>123</v>
      </c>
      <c r="E24" s="179" t="s">
        <v>114</v>
      </c>
      <c r="F24" s="180">
        <v>5.34</v>
      </c>
      <c r="G24" s="181">
        <v>59.46</v>
      </c>
      <c r="H24" s="182">
        <v>0.2897</v>
      </c>
      <c r="I24" s="226">
        <f t="shared" ref="I24:I28" si="2">TRUNC(G24*(1+H24),2)</f>
        <v>76.68</v>
      </c>
      <c r="J24" s="227">
        <f t="shared" ref="J24:J28" si="3">TRUNC(F24*I24,2)</f>
        <v>409.47</v>
      </c>
      <c r="K24" s="241"/>
      <c r="L24" s="229"/>
      <c r="M24" s="230"/>
      <c r="N24" s="231"/>
      <c r="O24" s="232"/>
      <c r="P24" s="233"/>
      <c r="Q24" s="260"/>
      <c r="R24" s="257"/>
    </row>
    <row r="25" ht="31.5" spans="1:18">
      <c r="A25" s="175" t="s">
        <v>124</v>
      </c>
      <c r="B25" s="176" t="s">
        <v>125</v>
      </c>
      <c r="C25" s="177" t="s">
        <v>112</v>
      </c>
      <c r="D25" s="178" t="s">
        <v>126</v>
      </c>
      <c r="E25" s="179" t="s">
        <v>114</v>
      </c>
      <c r="F25" s="180">
        <v>2.4</v>
      </c>
      <c r="G25" s="181">
        <v>144</v>
      </c>
      <c r="H25" s="182">
        <v>0.2897</v>
      </c>
      <c r="I25" s="226">
        <f t="shared" si="2"/>
        <v>185.71</v>
      </c>
      <c r="J25" s="227">
        <f t="shared" si="3"/>
        <v>445.7</v>
      </c>
      <c r="K25" s="241"/>
      <c r="L25" s="229"/>
      <c r="M25" s="230"/>
      <c r="N25" s="231"/>
      <c r="O25" s="232"/>
      <c r="P25" s="233"/>
      <c r="Q25" s="260"/>
      <c r="R25" s="257"/>
    </row>
    <row r="26" ht="31.5" spans="1:18">
      <c r="A26" s="175" t="s">
        <v>127</v>
      </c>
      <c r="B26" s="176" t="s">
        <v>128</v>
      </c>
      <c r="C26" s="177" t="s">
        <v>112</v>
      </c>
      <c r="D26" s="178" t="s">
        <v>129</v>
      </c>
      <c r="E26" s="179" t="s">
        <v>114</v>
      </c>
      <c r="F26" s="180">
        <v>1.6</v>
      </c>
      <c r="G26" s="181">
        <v>293.88</v>
      </c>
      <c r="H26" s="182">
        <v>0.2897</v>
      </c>
      <c r="I26" s="226">
        <f t="shared" si="2"/>
        <v>379.01</v>
      </c>
      <c r="J26" s="227">
        <f t="shared" si="3"/>
        <v>606.41</v>
      </c>
      <c r="K26" s="241"/>
      <c r="L26" s="229"/>
      <c r="M26" s="230"/>
      <c r="N26" s="231"/>
      <c r="O26" s="232"/>
      <c r="P26" s="233"/>
      <c r="Q26" s="260"/>
      <c r="R26" s="257"/>
    </row>
    <row r="27" spans="1:18">
      <c r="A27" s="175" t="s">
        <v>130</v>
      </c>
      <c r="B27" s="176" t="s">
        <v>131</v>
      </c>
      <c r="C27" s="177" t="s">
        <v>95</v>
      </c>
      <c r="D27" s="178" t="s">
        <v>132</v>
      </c>
      <c r="E27" s="179" t="s">
        <v>114</v>
      </c>
      <c r="F27" s="180">
        <f>(1.5*0.15)*0.1</f>
        <v>0.0225</v>
      </c>
      <c r="G27" s="181">
        <v>295.36</v>
      </c>
      <c r="H27" s="182">
        <v>0.2897</v>
      </c>
      <c r="I27" s="226">
        <f t="shared" si="2"/>
        <v>380.92</v>
      </c>
      <c r="J27" s="227">
        <f t="shared" si="3"/>
        <v>8.57</v>
      </c>
      <c r="K27" s="241"/>
      <c r="L27" s="229"/>
      <c r="M27" s="230"/>
      <c r="N27" s="231"/>
      <c r="O27" s="232"/>
      <c r="P27" s="233"/>
      <c r="Q27" s="260"/>
      <c r="R27" s="257"/>
    </row>
    <row r="28" ht="21" spans="1:18">
      <c r="A28" s="175" t="s">
        <v>133</v>
      </c>
      <c r="B28" s="176" t="s">
        <v>134</v>
      </c>
      <c r="C28" s="177" t="s">
        <v>112</v>
      </c>
      <c r="D28" s="178" t="s">
        <v>135</v>
      </c>
      <c r="E28" s="179" t="s">
        <v>91</v>
      </c>
      <c r="F28" s="180">
        <v>40</v>
      </c>
      <c r="G28" s="181">
        <v>3.36</v>
      </c>
      <c r="H28" s="182">
        <v>0.2897</v>
      </c>
      <c r="I28" s="226">
        <f t="shared" si="2"/>
        <v>4.33</v>
      </c>
      <c r="J28" s="227">
        <f t="shared" si="3"/>
        <v>173.2</v>
      </c>
      <c r="K28" s="241"/>
      <c r="L28" s="229"/>
      <c r="M28" s="230"/>
      <c r="N28" s="231"/>
      <c r="O28" s="232"/>
      <c r="P28" s="233"/>
      <c r="Q28" s="260"/>
      <c r="R28" s="257"/>
    </row>
    <row r="29" spans="1:18">
      <c r="A29" s="183">
        <v>4</v>
      </c>
      <c r="B29" s="184"/>
      <c r="C29" s="185"/>
      <c r="D29" s="186" t="s">
        <v>18</v>
      </c>
      <c r="E29" s="187"/>
      <c r="F29" s="188"/>
      <c r="G29" s="189"/>
      <c r="H29" s="190"/>
      <c r="I29" s="190"/>
      <c r="J29" s="234"/>
      <c r="K29" s="250">
        <f>SUM(J30:J35)</f>
        <v>21771.6</v>
      </c>
      <c r="L29" s="236">
        <f>K29</f>
        <v>21771.6</v>
      </c>
      <c r="M29" s="237"/>
      <c r="N29" s="238"/>
      <c r="O29" s="239"/>
      <c r="P29" s="240"/>
      <c r="Q29" s="263">
        <f>SUM(P30:P35)</f>
        <v>0</v>
      </c>
      <c r="R29" s="259">
        <f>Q29</f>
        <v>0</v>
      </c>
    </row>
    <row r="30" ht="31.5" spans="1:18">
      <c r="A30" s="175" t="s">
        <v>136</v>
      </c>
      <c r="B30" s="176" t="s">
        <v>137</v>
      </c>
      <c r="C30" s="177" t="s">
        <v>112</v>
      </c>
      <c r="D30" s="178" t="s">
        <v>138</v>
      </c>
      <c r="E30" s="179" t="s">
        <v>114</v>
      </c>
      <c r="F30" s="180">
        <v>2.76</v>
      </c>
      <c r="G30" s="181">
        <v>89.88</v>
      </c>
      <c r="H30" s="182">
        <v>0.2897</v>
      </c>
      <c r="I30" s="226">
        <f t="shared" ref="I30:I35" si="4">TRUNC(G30*(1+H30),2)</f>
        <v>115.91</v>
      </c>
      <c r="J30" s="227">
        <f t="shared" ref="J30:J35" si="5">TRUNC(F30*I30,2)</f>
        <v>319.91</v>
      </c>
      <c r="K30" s="241"/>
      <c r="L30" s="229"/>
      <c r="M30" s="230"/>
      <c r="N30" s="231"/>
      <c r="O30" s="232"/>
      <c r="P30" s="233"/>
      <c r="Q30" s="260"/>
      <c r="R30" s="257"/>
    </row>
    <row r="31" ht="31.5" spans="1:18">
      <c r="A31" s="175" t="s">
        <v>139</v>
      </c>
      <c r="B31" s="176" t="s">
        <v>137</v>
      </c>
      <c r="C31" s="177" t="s">
        <v>112</v>
      </c>
      <c r="D31" s="178" t="s">
        <v>140</v>
      </c>
      <c r="E31" s="179" t="s">
        <v>114</v>
      </c>
      <c r="F31" s="180">
        <v>13.15</v>
      </c>
      <c r="G31" s="181">
        <v>89.88</v>
      </c>
      <c r="H31" s="182">
        <v>0.2897</v>
      </c>
      <c r="I31" s="226">
        <f t="shared" si="4"/>
        <v>115.91</v>
      </c>
      <c r="J31" s="227">
        <f t="shared" si="5"/>
        <v>1524.21</v>
      </c>
      <c r="K31" s="241"/>
      <c r="L31" s="229"/>
      <c r="M31" s="230"/>
      <c r="N31" s="231"/>
      <c r="O31" s="232"/>
      <c r="P31" s="233"/>
      <c r="Q31" s="260"/>
      <c r="R31" s="257"/>
    </row>
    <row r="32" ht="52.5" spans="1:18">
      <c r="A32" s="175" t="s">
        <v>141</v>
      </c>
      <c r="B32" s="176" t="s">
        <v>142</v>
      </c>
      <c r="C32" s="177" t="s">
        <v>112</v>
      </c>
      <c r="D32" s="178" t="s">
        <v>143</v>
      </c>
      <c r="E32" s="179" t="s">
        <v>114</v>
      </c>
      <c r="F32" s="180">
        <v>173.23</v>
      </c>
      <c r="G32" s="181">
        <v>47.62</v>
      </c>
      <c r="H32" s="182">
        <v>0.2897</v>
      </c>
      <c r="I32" s="226">
        <f t="shared" si="4"/>
        <v>61.41</v>
      </c>
      <c r="J32" s="227">
        <f t="shared" si="5"/>
        <v>10638.05</v>
      </c>
      <c r="K32" s="241"/>
      <c r="L32" s="229"/>
      <c r="M32" s="230"/>
      <c r="N32" s="231"/>
      <c r="O32" s="232"/>
      <c r="P32" s="233"/>
      <c r="Q32" s="260"/>
      <c r="R32" s="257"/>
    </row>
    <row r="33" ht="42" spans="1:18">
      <c r="A33" s="175" t="s">
        <v>144</v>
      </c>
      <c r="B33" s="176" t="s">
        <v>145</v>
      </c>
      <c r="C33" s="177" t="s">
        <v>112</v>
      </c>
      <c r="D33" s="178" t="s">
        <v>146</v>
      </c>
      <c r="E33" s="179" t="s">
        <v>114</v>
      </c>
      <c r="F33" s="180">
        <v>0.37</v>
      </c>
      <c r="G33" s="181">
        <v>243.79</v>
      </c>
      <c r="H33" s="182">
        <v>0.2897</v>
      </c>
      <c r="I33" s="226">
        <f t="shared" si="4"/>
        <v>314.41</v>
      </c>
      <c r="J33" s="227">
        <f t="shared" si="5"/>
        <v>116.33</v>
      </c>
      <c r="K33" s="241"/>
      <c r="L33" s="229"/>
      <c r="M33" s="230"/>
      <c r="N33" s="231"/>
      <c r="O33" s="232"/>
      <c r="P33" s="233"/>
      <c r="Q33" s="260"/>
      <c r="R33" s="257"/>
    </row>
    <row r="34" ht="21" spans="1:18">
      <c r="A34" s="175" t="s">
        <v>147</v>
      </c>
      <c r="B34" s="176" t="s">
        <v>148</v>
      </c>
      <c r="C34" s="177" t="s">
        <v>112</v>
      </c>
      <c r="D34" s="178" t="s">
        <v>149</v>
      </c>
      <c r="E34" s="179" t="s">
        <v>114</v>
      </c>
      <c r="F34" s="180">
        <v>19.83</v>
      </c>
      <c r="G34" s="181">
        <v>54.49</v>
      </c>
      <c r="H34" s="182">
        <v>0.2897</v>
      </c>
      <c r="I34" s="226">
        <f t="shared" si="4"/>
        <v>70.27</v>
      </c>
      <c r="J34" s="227">
        <f t="shared" si="5"/>
        <v>1393.45</v>
      </c>
      <c r="K34" s="241"/>
      <c r="L34" s="229"/>
      <c r="M34" s="230"/>
      <c r="N34" s="231"/>
      <c r="O34" s="232"/>
      <c r="P34" s="233"/>
      <c r="Q34" s="260"/>
      <c r="R34" s="257"/>
    </row>
    <row r="35" ht="31.5" spans="1:18">
      <c r="A35" s="175" t="s">
        <v>150</v>
      </c>
      <c r="B35" s="176" t="s">
        <v>151</v>
      </c>
      <c r="C35" s="177" t="s">
        <v>112</v>
      </c>
      <c r="D35" s="178" t="s">
        <v>152</v>
      </c>
      <c r="E35" s="179" t="s">
        <v>114</v>
      </c>
      <c r="F35" s="180">
        <v>164.44</v>
      </c>
      <c r="G35" s="181">
        <v>36.69</v>
      </c>
      <c r="H35" s="182">
        <v>0.2897</v>
      </c>
      <c r="I35" s="226">
        <f t="shared" si="4"/>
        <v>47.31</v>
      </c>
      <c r="J35" s="227">
        <f t="shared" si="5"/>
        <v>7779.65</v>
      </c>
      <c r="K35" s="241"/>
      <c r="L35" s="229"/>
      <c r="M35" s="230"/>
      <c r="N35" s="231"/>
      <c r="O35" s="232"/>
      <c r="P35" s="233"/>
      <c r="Q35" s="260"/>
      <c r="R35" s="257"/>
    </row>
    <row r="36" ht="21" spans="1:18">
      <c r="A36" s="183">
        <v>5</v>
      </c>
      <c r="B36" s="184"/>
      <c r="C36" s="185"/>
      <c r="D36" s="186" t="s">
        <v>153</v>
      </c>
      <c r="E36" s="187"/>
      <c r="F36" s="188"/>
      <c r="G36" s="189"/>
      <c r="H36" s="190"/>
      <c r="I36" s="190"/>
      <c r="J36" s="234"/>
      <c r="K36" s="242"/>
      <c r="L36" s="236">
        <f>SUM(K37:K59)</f>
        <v>146762.2</v>
      </c>
      <c r="M36" s="237"/>
      <c r="N36" s="238"/>
      <c r="O36" s="239"/>
      <c r="P36" s="240"/>
      <c r="Q36" s="261"/>
      <c r="R36" s="259">
        <f>SUM(Q37:Q59)</f>
        <v>0</v>
      </c>
    </row>
    <row r="37" spans="1:18">
      <c r="A37" s="191" t="s">
        <v>154</v>
      </c>
      <c r="B37" s="192"/>
      <c r="C37" s="193"/>
      <c r="D37" s="199" t="s">
        <v>155</v>
      </c>
      <c r="E37" s="200"/>
      <c r="F37" s="201"/>
      <c r="G37" s="202"/>
      <c r="H37" s="203"/>
      <c r="I37" s="203"/>
      <c r="J37" s="248"/>
      <c r="K37" s="249">
        <f>SUM(J38:J40)</f>
        <v>40866.96</v>
      </c>
      <c r="L37" s="229"/>
      <c r="M37" s="244"/>
      <c r="N37" s="245"/>
      <c r="O37" s="246"/>
      <c r="P37" s="247"/>
      <c r="Q37" s="262">
        <f>SUM(P38:P40)</f>
        <v>0</v>
      </c>
      <c r="R37" s="257"/>
    </row>
    <row r="38" ht="21" spans="1:18">
      <c r="A38" s="175" t="s">
        <v>156</v>
      </c>
      <c r="B38" s="176" t="s">
        <v>157</v>
      </c>
      <c r="C38" s="177" t="s">
        <v>112</v>
      </c>
      <c r="D38" s="178" t="s">
        <v>158</v>
      </c>
      <c r="E38" s="179" t="s">
        <v>159</v>
      </c>
      <c r="F38" s="180">
        <v>855.92</v>
      </c>
      <c r="G38" s="181">
        <v>18.94</v>
      </c>
      <c r="H38" s="182">
        <v>0.2897</v>
      </c>
      <c r="I38" s="226">
        <f t="shared" ref="I38:I40" si="6">TRUNC(G38*(1+H38),2)</f>
        <v>24.42</v>
      </c>
      <c r="J38" s="227">
        <f t="shared" ref="J38:J40" si="7">TRUNC(F38*I38,2)</f>
        <v>20901.56</v>
      </c>
      <c r="K38" s="241"/>
      <c r="L38" s="229"/>
      <c r="M38" s="230"/>
      <c r="N38" s="231"/>
      <c r="O38" s="232"/>
      <c r="P38" s="233"/>
      <c r="Q38" s="260"/>
      <c r="R38" s="257"/>
    </row>
    <row r="39" ht="52.5" spans="1:18">
      <c r="A39" s="175" t="s">
        <v>160</v>
      </c>
      <c r="B39" s="176" t="s">
        <v>161</v>
      </c>
      <c r="C39" s="177" t="s">
        <v>112</v>
      </c>
      <c r="D39" s="178" t="s">
        <v>162</v>
      </c>
      <c r="E39" s="179" t="s">
        <v>91</v>
      </c>
      <c r="F39" s="180">
        <v>198.7</v>
      </c>
      <c r="G39" s="181">
        <v>34.96</v>
      </c>
      <c r="H39" s="182">
        <v>0.2897</v>
      </c>
      <c r="I39" s="226">
        <f t="shared" si="6"/>
        <v>45.08</v>
      </c>
      <c r="J39" s="227">
        <f t="shared" si="7"/>
        <v>8957.39</v>
      </c>
      <c r="K39" s="241"/>
      <c r="L39" s="229"/>
      <c r="M39" s="230"/>
      <c r="N39" s="231"/>
      <c r="O39" s="232"/>
      <c r="P39" s="233"/>
      <c r="Q39" s="260"/>
      <c r="R39" s="257"/>
    </row>
    <row r="40" ht="73.5" spans="1:18">
      <c r="A40" s="175" t="s">
        <v>163</v>
      </c>
      <c r="B40" s="176" t="s">
        <v>164</v>
      </c>
      <c r="C40" s="177" t="s">
        <v>95</v>
      </c>
      <c r="D40" s="178" t="s">
        <v>165</v>
      </c>
      <c r="E40" s="179" t="s">
        <v>114</v>
      </c>
      <c r="F40" s="180">
        <v>14.84</v>
      </c>
      <c r="G40" s="181">
        <v>575.16</v>
      </c>
      <c r="H40" s="182">
        <v>0.2897</v>
      </c>
      <c r="I40" s="226">
        <f t="shared" si="6"/>
        <v>741.78</v>
      </c>
      <c r="J40" s="227">
        <f t="shared" si="7"/>
        <v>11008.01</v>
      </c>
      <c r="K40" s="241"/>
      <c r="L40" s="229"/>
      <c r="M40" s="230"/>
      <c r="N40" s="231"/>
      <c r="O40" s="232"/>
      <c r="P40" s="233"/>
      <c r="Q40" s="260"/>
      <c r="R40" s="257"/>
    </row>
    <row r="41" spans="1:18">
      <c r="A41" s="191" t="s">
        <v>166</v>
      </c>
      <c r="B41" s="192"/>
      <c r="C41" s="193"/>
      <c r="D41" s="199" t="s">
        <v>167</v>
      </c>
      <c r="E41" s="200"/>
      <c r="F41" s="201"/>
      <c r="G41" s="202"/>
      <c r="H41" s="203"/>
      <c r="I41" s="203"/>
      <c r="J41" s="248"/>
      <c r="K41" s="249">
        <f>SUM(J42:J45)</f>
        <v>40400</v>
      </c>
      <c r="L41" s="229"/>
      <c r="M41" s="244"/>
      <c r="N41" s="245"/>
      <c r="O41" s="246"/>
      <c r="P41" s="247"/>
      <c r="Q41" s="262">
        <f>SUM(P42:P45)</f>
        <v>0</v>
      </c>
      <c r="R41" s="257"/>
    </row>
    <row r="42" ht="52.5" spans="1:18">
      <c r="A42" s="175" t="s">
        <v>168</v>
      </c>
      <c r="B42" s="176" t="s">
        <v>169</v>
      </c>
      <c r="C42" s="177" t="s">
        <v>112</v>
      </c>
      <c r="D42" s="178" t="s">
        <v>170</v>
      </c>
      <c r="E42" s="179" t="s">
        <v>91</v>
      </c>
      <c r="F42" s="180">
        <v>182.59</v>
      </c>
      <c r="G42" s="181">
        <v>73.85</v>
      </c>
      <c r="H42" s="182">
        <v>0.2897</v>
      </c>
      <c r="I42" s="226">
        <f t="shared" ref="I42:I45" si="8">TRUNC(G42*(1+H42),2)</f>
        <v>95.24</v>
      </c>
      <c r="J42" s="227">
        <f t="shared" ref="J42:J45" si="9">TRUNC(F42*I42,2)</f>
        <v>17389.87</v>
      </c>
      <c r="K42" s="241"/>
      <c r="L42" s="229"/>
      <c r="M42" s="230"/>
      <c r="N42" s="231"/>
      <c r="O42" s="232"/>
      <c r="P42" s="233"/>
      <c r="Q42" s="260"/>
      <c r="R42" s="257"/>
    </row>
    <row r="43" ht="63" spans="1:18">
      <c r="A43" s="175" t="s">
        <v>171</v>
      </c>
      <c r="B43" s="176" t="s">
        <v>172</v>
      </c>
      <c r="C43" s="177" t="s">
        <v>112</v>
      </c>
      <c r="D43" s="178" t="s">
        <v>173</v>
      </c>
      <c r="E43" s="179" t="s">
        <v>159</v>
      </c>
      <c r="F43" s="180">
        <v>464</v>
      </c>
      <c r="G43" s="181">
        <v>16.31</v>
      </c>
      <c r="H43" s="182">
        <v>0.2897</v>
      </c>
      <c r="I43" s="226">
        <f t="shared" si="8"/>
        <v>21.03</v>
      </c>
      <c r="J43" s="227">
        <f t="shared" si="9"/>
        <v>9757.92</v>
      </c>
      <c r="K43" s="241"/>
      <c r="L43" s="229"/>
      <c r="M43" s="230"/>
      <c r="N43" s="231"/>
      <c r="O43" s="232"/>
      <c r="P43" s="233"/>
      <c r="Q43" s="260"/>
      <c r="R43" s="257"/>
    </row>
    <row r="44" ht="63" spans="1:18">
      <c r="A44" s="175" t="s">
        <v>174</v>
      </c>
      <c r="B44" s="176" t="s">
        <v>175</v>
      </c>
      <c r="C44" s="177" t="s">
        <v>112</v>
      </c>
      <c r="D44" s="178" t="s">
        <v>176</v>
      </c>
      <c r="E44" s="179" t="s">
        <v>159</v>
      </c>
      <c r="F44" s="180">
        <v>359.6</v>
      </c>
      <c r="G44" s="181">
        <v>13.99</v>
      </c>
      <c r="H44" s="182">
        <v>0.2897</v>
      </c>
      <c r="I44" s="226">
        <f t="shared" si="8"/>
        <v>18.04</v>
      </c>
      <c r="J44" s="227">
        <f t="shared" si="9"/>
        <v>6487.18</v>
      </c>
      <c r="K44" s="241"/>
      <c r="L44" s="229"/>
      <c r="M44" s="230"/>
      <c r="N44" s="231"/>
      <c r="O44" s="232"/>
      <c r="P44" s="233"/>
      <c r="Q44" s="260"/>
      <c r="R44" s="257"/>
    </row>
    <row r="45" ht="73.5" spans="1:18">
      <c r="A45" s="175" t="s">
        <v>177</v>
      </c>
      <c r="B45" s="176" t="s">
        <v>164</v>
      </c>
      <c r="C45" s="177" t="s">
        <v>95</v>
      </c>
      <c r="D45" s="178" t="s">
        <v>165</v>
      </c>
      <c r="E45" s="179" t="s">
        <v>114</v>
      </c>
      <c r="F45" s="180">
        <v>9.12</v>
      </c>
      <c r="G45" s="181">
        <v>575.16</v>
      </c>
      <c r="H45" s="182">
        <v>0.2897</v>
      </c>
      <c r="I45" s="226">
        <f t="shared" si="8"/>
        <v>741.78</v>
      </c>
      <c r="J45" s="227">
        <f t="shared" si="9"/>
        <v>6765.03</v>
      </c>
      <c r="K45" s="241"/>
      <c r="L45" s="229"/>
      <c r="M45" s="230"/>
      <c r="N45" s="231"/>
      <c r="O45" s="232"/>
      <c r="P45" s="233"/>
      <c r="Q45" s="260"/>
      <c r="R45" s="257"/>
    </row>
    <row r="46" spans="1:18">
      <c r="A46" s="191" t="s">
        <v>178</v>
      </c>
      <c r="B46" s="192"/>
      <c r="C46" s="193"/>
      <c r="D46" s="199" t="s">
        <v>179</v>
      </c>
      <c r="E46" s="200"/>
      <c r="F46" s="201"/>
      <c r="G46" s="202"/>
      <c r="H46" s="203"/>
      <c r="I46" s="203"/>
      <c r="J46" s="248"/>
      <c r="K46" s="249">
        <f>SUM(J47:J50)</f>
        <v>3880.24</v>
      </c>
      <c r="L46" s="229"/>
      <c r="M46" s="244"/>
      <c r="N46" s="245"/>
      <c r="O46" s="246"/>
      <c r="P46" s="247"/>
      <c r="Q46" s="262">
        <f>SUM(P47:P50)</f>
        <v>0</v>
      </c>
      <c r="R46" s="257"/>
    </row>
    <row r="47" ht="63" spans="1:18">
      <c r="A47" s="175" t="s">
        <v>180</v>
      </c>
      <c r="B47" s="176" t="s">
        <v>172</v>
      </c>
      <c r="C47" s="177" t="s">
        <v>112</v>
      </c>
      <c r="D47" s="178" t="s">
        <v>173</v>
      </c>
      <c r="E47" s="179" t="s">
        <v>159</v>
      </c>
      <c r="F47" s="180">
        <v>29.24</v>
      </c>
      <c r="G47" s="181">
        <v>16.31</v>
      </c>
      <c r="H47" s="182">
        <v>0.2897</v>
      </c>
      <c r="I47" s="226">
        <f t="shared" ref="I47:I50" si="10">TRUNC(G47*(1+H47),2)</f>
        <v>21.03</v>
      </c>
      <c r="J47" s="227">
        <f t="shared" ref="J47:J50" si="11">TRUNC(F47*I47,2)</f>
        <v>614.91</v>
      </c>
      <c r="K47" s="241"/>
      <c r="L47" s="229"/>
      <c r="M47" s="230"/>
      <c r="N47" s="231"/>
      <c r="O47" s="232"/>
      <c r="P47" s="233"/>
      <c r="Q47" s="260"/>
      <c r="R47" s="257"/>
    </row>
    <row r="48" ht="63" spans="1:18">
      <c r="A48" s="175" t="s">
        <v>181</v>
      </c>
      <c r="B48" s="176" t="s">
        <v>182</v>
      </c>
      <c r="C48" s="177" t="s">
        <v>112</v>
      </c>
      <c r="D48" s="178" t="s">
        <v>183</v>
      </c>
      <c r="E48" s="179" t="s">
        <v>91</v>
      </c>
      <c r="F48" s="180">
        <v>22</v>
      </c>
      <c r="G48" s="181">
        <v>50.12</v>
      </c>
      <c r="H48" s="182">
        <v>0.2897</v>
      </c>
      <c r="I48" s="226">
        <f t="shared" si="10"/>
        <v>64.63</v>
      </c>
      <c r="J48" s="227">
        <f t="shared" si="11"/>
        <v>1421.86</v>
      </c>
      <c r="K48" s="241"/>
      <c r="L48" s="229"/>
      <c r="M48" s="230"/>
      <c r="N48" s="231"/>
      <c r="O48" s="232"/>
      <c r="P48" s="233"/>
      <c r="Q48" s="260"/>
      <c r="R48" s="257"/>
    </row>
    <row r="49" ht="63" spans="1:18">
      <c r="A49" s="175" t="s">
        <v>184</v>
      </c>
      <c r="B49" s="176" t="s">
        <v>175</v>
      </c>
      <c r="C49" s="177" t="s">
        <v>112</v>
      </c>
      <c r="D49" s="178" t="s">
        <v>176</v>
      </c>
      <c r="E49" s="179" t="s">
        <v>159</v>
      </c>
      <c r="F49" s="180">
        <v>67.87</v>
      </c>
      <c r="G49" s="181">
        <v>13.99</v>
      </c>
      <c r="H49" s="182">
        <v>0.2897</v>
      </c>
      <c r="I49" s="226">
        <f t="shared" si="10"/>
        <v>18.04</v>
      </c>
      <c r="J49" s="227">
        <f t="shared" si="11"/>
        <v>1224.37</v>
      </c>
      <c r="K49" s="241"/>
      <c r="L49" s="229"/>
      <c r="M49" s="230"/>
      <c r="N49" s="231"/>
      <c r="O49" s="232"/>
      <c r="P49" s="233"/>
      <c r="Q49" s="260"/>
      <c r="R49" s="257"/>
    </row>
    <row r="50" ht="63" spans="1:18">
      <c r="A50" s="175" t="s">
        <v>185</v>
      </c>
      <c r="B50" s="176" t="s">
        <v>186</v>
      </c>
      <c r="C50" s="177" t="s">
        <v>95</v>
      </c>
      <c r="D50" s="178" t="s">
        <v>187</v>
      </c>
      <c r="E50" s="179" t="s">
        <v>114</v>
      </c>
      <c r="F50" s="180">
        <v>0.88</v>
      </c>
      <c r="G50" s="181">
        <v>545.5</v>
      </c>
      <c r="H50" s="182">
        <v>0.2897</v>
      </c>
      <c r="I50" s="226">
        <f t="shared" si="10"/>
        <v>703.53</v>
      </c>
      <c r="J50" s="227">
        <f t="shared" si="11"/>
        <v>619.1</v>
      </c>
      <c r="K50" s="241"/>
      <c r="L50" s="229"/>
      <c r="M50" s="230"/>
      <c r="N50" s="231"/>
      <c r="O50" s="232"/>
      <c r="P50" s="233"/>
      <c r="Q50" s="260"/>
      <c r="R50" s="257"/>
    </row>
    <row r="51" spans="1:18">
      <c r="A51" s="191" t="s">
        <v>188</v>
      </c>
      <c r="B51" s="192"/>
      <c r="C51" s="193"/>
      <c r="D51" s="199" t="s">
        <v>189</v>
      </c>
      <c r="E51" s="200"/>
      <c r="F51" s="201"/>
      <c r="G51" s="202"/>
      <c r="H51" s="203"/>
      <c r="I51" s="203"/>
      <c r="J51" s="248"/>
      <c r="K51" s="249">
        <f>SUM(J52:J58)</f>
        <v>41400.94</v>
      </c>
      <c r="L51" s="229"/>
      <c r="M51" s="244"/>
      <c r="N51" s="245"/>
      <c r="O51" s="246"/>
      <c r="P51" s="247"/>
      <c r="Q51" s="262">
        <f>SUM(P52:P58)</f>
        <v>0</v>
      </c>
      <c r="R51" s="257"/>
    </row>
    <row r="52" ht="42" spans="1:18">
      <c r="A52" s="175" t="s">
        <v>190</v>
      </c>
      <c r="B52" s="176" t="s">
        <v>191</v>
      </c>
      <c r="C52" s="177" t="s">
        <v>112</v>
      </c>
      <c r="D52" s="178" t="s">
        <v>192</v>
      </c>
      <c r="E52" s="179" t="s">
        <v>91</v>
      </c>
      <c r="F52" s="180">
        <v>34.19</v>
      </c>
      <c r="G52" s="181">
        <v>30.6</v>
      </c>
      <c r="H52" s="182">
        <v>0.2897</v>
      </c>
      <c r="I52" s="226">
        <f t="shared" ref="I52:I58" si="12">TRUNC(G52*(1+H52),2)</f>
        <v>39.46</v>
      </c>
      <c r="J52" s="227">
        <f t="shared" ref="J52:J58" si="13">TRUNC(F52*I52,2)</f>
        <v>1349.13</v>
      </c>
      <c r="K52" s="241"/>
      <c r="L52" s="229"/>
      <c r="M52" s="230"/>
      <c r="N52" s="231"/>
      <c r="O52" s="232"/>
      <c r="P52" s="233"/>
      <c r="Q52" s="260"/>
      <c r="R52" s="257"/>
    </row>
    <row r="53" ht="42" spans="1:18">
      <c r="A53" s="175" t="s">
        <v>193</v>
      </c>
      <c r="B53" s="176" t="s">
        <v>194</v>
      </c>
      <c r="C53" s="177" t="s">
        <v>112</v>
      </c>
      <c r="D53" s="178" t="s">
        <v>195</v>
      </c>
      <c r="E53" s="179" t="s">
        <v>91</v>
      </c>
      <c r="F53" s="180">
        <v>76.1</v>
      </c>
      <c r="G53" s="181">
        <v>174.79</v>
      </c>
      <c r="H53" s="182">
        <v>0.2897</v>
      </c>
      <c r="I53" s="226">
        <f t="shared" si="12"/>
        <v>225.42</v>
      </c>
      <c r="J53" s="227">
        <f t="shared" si="13"/>
        <v>17154.46</v>
      </c>
      <c r="K53" s="241"/>
      <c r="L53" s="229"/>
      <c r="M53" s="230"/>
      <c r="N53" s="231"/>
      <c r="O53" s="232"/>
      <c r="P53" s="233"/>
      <c r="Q53" s="260"/>
      <c r="R53" s="257"/>
    </row>
    <row r="54" ht="31.5" spans="1:18">
      <c r="A54" s="175" t="s">
        <v>196</v>
      </c>
      <c r="B54" s="176" t="s">
        <v>197</v>
      </c>
      <c r="C54" s="177" t="s">
        <v>112</v>
      </c>
      <c r="D54" s="178" t="s">
        <v>198</v>
      </c>
      <c r="E54" s="179" t="s">
        <v>159</v>
      </c>
      <c r="F54" s="180">
        <v>231.62</v>
      </c>
      <c r="G54" s="181">
        <v>15.94</v>
      </c>
      <c r="H54" s="182">
        <v>0.2897</v>
      </c>
      <c r="I54" s="226">
        <f t="shared" si="12"/>
        <v>20.55</v>
      </c>
      <c r="J54" s="227">
        <f t="shared" si="13"/>
        <v>4759.79</v>
      </c>
      <c r="K54" s="241"/>
      <c r="L54" s="229"/>
      <c r="M54" s="230"/>
      <c r="N54" s="231"/>
      <c r="O54" s="232"/>
      <c r="P54" s="233"/>
      <c r="Q54" s="260"/>
      <c r="R54" s="257"/>
    </row>
    <row r="55" ht="42" spans="1:18">
      <c r="A55" s="175" t="s">
        <v>199</v>
      </c>
      <c r="B55" s="176" t="s">
        <v>200</v>
      </c>
      <c r="C55" s="177" t="s">
        <v>112</v>
      </c>
      <c r="D55" s="178" t="s">
        <v>201</v>
      </c>
      <c r="E55" s="179" t="s">
        <v>114</v>
      </c>
      <c r="F55" s="180">
        <v>11.3</v>
      </c>
      <c r="G55" s="181">
        <v>559.76</v>
      </c>
      <c r="H55" s="182">
        <v>0.2897</v>
      </c>
      <c r="I55" s="226">
        <f t="shared" si="12"/>
        <v>721.92</v>
      </c>
      <c r="J55" s="227">
        <f t="shared" si="13"/>
        <v>8157.69</v>
      </c>
      <c r="K55" s="241"/>
      <c r="L55" s="229"/>
      <c r="M55" s="230"/>
      <c r="N55" s="231"/>
      <c r="O55" s="232"/>
      <c r="P55" s="233"/>
      <c r="Q55" s="260"/>
      <c r="R55" s="257"/>
    </row>
    <row r="56" ht="31.5" spans="1:18">
      <c r="A56" s="175" t="s">
        <v>202</v>
      </c>
      <c r="B56" s="176" t="s">
        <v>203</v>
      </c>
      <c r="C56" s="177" t="s">
        <v>112</v>
      </c>
      <c r="D56" s="178" t="s">
        <v>204</v>
      </c>
      <c r="E56" s="179" t="s">
        <v>91</v>
      </c>
      <c r="F56" s="180">
        <v>114.88</v>
      </c>
      <c r="G56" s="181">
        <v>42.4</v>
      </c>
      <c r="H56" s="182">
        <v>0.2897</v>
      </c>
      <c r="I56" s="226">
        <f t="shared" si="12"/>
        <v>54.68</v>
      </c>
      <c r="J56" s="227">
        <f t="shared" si="13"/>
        <v>6281.63</v>
      </c>
      <c r="K56" s="241"/>
      <c r="L56" s="229"/>
      <c r="M56" s="230"/>
      <c r="N56" s="231"/>
      <c r="O56" s="232"/>
      <c r="P56" s="233"/>
      <c r="Q56" s="260"/>
      <c r="R56" s="257"/>
    </row>
    <row r="57" ht="21" spans="1:18">
      <c r="A57" s="175" t="s">
        <v>205</v>
      </c>
      <c r="B57" s="176" t="s">
        <v>157</v>
      </c>
      <c r="C57" s="177" t="s">
        <v>112</v>
      </c>
      <c r="D57" s="178" t="s">
        <v>158</v>
      </c>
      <c r="E57" s="179" t="s">
        <v>159</v>
      </c>
      <c r="F57" s="180">
        <v>93.54</v>
      </c>
      <c r="G57" s="181">
        <v>18.94</v>
      </c>
      <c r="H57" s="182">
        <v>0.2897</v>
      </c>
      <c r="I57" s="226">
        <f t="shared" si="12"/>
        <v>24.42</v>
      </c>
      <c r="J57" s="227">
        <f t="shared" si="13"/>
        <v>2284.24</v>
      </c>
      <c r="K57" s="241"/>
      <c r="L57" s="229"/>
      <c r="M57" s="230"/>
      <c r="N57" s="231"/>
      <c r="O57" s="232"/>
      <c r="P57" s="233"/>
      <c r="Q57" s="260"/>
      <c r="R57" s="257"/>
    </row>
    <row r="58" ht="21" spans="1:18">
      <c r="A58" s="175" t="s">
        <v>206</v>
      </c>
      <c r="B58" s="176" t="s">
        <v>207</v>
      </c>
      <c r="C58" s="177" t="s">
        <v>89</v>
      </c>
      <c r="D58" s="178" t="s">
        <v>208</v>
      </c>
      <c r="E58" s="179" t="s">
        <v>209</v>
      </c>
      <c r="F58" s="180">
        <v>10</v>
      </c>
      <c r="G58" s="181">
        <v>109.64</v>
      </c>
      <c r="H58" s="182">
        <v>0.2897</v>
      </c>
      <c r="I58" s="226">
        <f t="shared" si="12"/>
        <v>141.4</v>
      </c>
      <c r="J58" s="227">
        <f t="shared" si="13"/>
        <v>1414</v>
      </c>
      <c r="K58" s="241"/>
      <c r="L58" s="229"/>
      <c r="M58" s="230"/>
      <c r="N58" s="231"/>
      <c r="O58" s="232"/>
      <c r="P58" s="233"/>
      <c r="Q58" s="260"/>
      <c r="R58" s="257"/>
    </row>
    <row r="59" spans="1:18">
      <c r="A59" s="191" t="s">
        <v>210</v>
      </c>
      <c r="B59" s="192"/>
      <c r="C59" s="193"/>
      <c r="D59" s="199" t="s">
        <v>211</v>
      </c>
      <c r="E59" s="200"/>
      <c r="F59" s="201"/>
      <c r="G59" s="202"/>
      <c r="H59" s="203"/>
      <c r="I59" s="203"/>
      <c r="J59" s="248"/>
      <c r="K59" s="249">
        <f>SUM(J60:J64)</f>
        <v>20214.06</v>
      </c>
      <c r="L59" s="229"/>
      <c r="M59" s="244"/>
      <c r="N59" s="245"/>
      <c r="O59" s="246"/>
      <c r="P59" s="247"/>
      <c r="Q59" s="262">
        <f>SUM(P60:P64)</f>
        <v>0</v>
      </c>
      <c r="R59" s="257"/>
    </row>
    <row r="60" ht="52.5" spans="1:18">
      <c r="A60" s="175" t="s">
        <v>212</v>
      </c>
      <c r="B60" s="176" t="s">
        <v>213</v>
      </c>
      <c r="C60" s="177" t="s">
        <v>112</v>
      </c>
      <c r="D60" s="178" t="s">
        <v>214</v>
      </c>
      <c r="E60" s="179" t="s">
        <v>159</v>
      </c>
      <c r="F60" s="180">
        <v>186.44</v>
      </c>
      <c r="G60" s="181">
        <v>17.02</v>
      </c>
      <c r="H60" s="182">
        <v>0.2897</v>
      </c>
      <c r="I60" s="226">
        <f t="shared" ref="I60:I64" si="14">TRUNC(G60*(1+H60),2)</f>
        <v>21.95</v>
      </c>
      <c r="J60" s="227">
        <f t="shared" ref="J60:J64" si="15">TRUNC(F60*I60,2)</f>
        <v>4092.35</v>
      </c>
      <c r="K60" s="241"/>
      <c r="L60" s="229"/>
      <c r="M60" s="230"/>
      <c r="N60" s="231"/>
      <c r="O60" s="232"/>
      <c r="P60" s="233"/>
      <c r="Q60" s="260"/>
      <c r="R60" s="257"/>
    </row>
    <row r="61" ht="52.5" spans="1:18">
      <c r="A61" s="175" t="s">
        <v>215</v>
      </c>
      <c r="B61" s="176" t="s">
        <v>161</v>
      </c>
      <c r="C61" s="177" t="s">
        <v>112</v>
      </c>
      <c r="D61" s="178" t="s">
        <v>162</v>
      </c>
      <c r="E61" s="179" t="s">
        <v>216</v>
      </c>
      <c r="F61" s="180">
        <v>11.72</v>
      </c>
      <c r="G61" s="181">
        <v>34.96</v>
      </c>
      <c r="H61" s="182">
        <v>0.2897</v>
      </c>
      <c r="I61" s="226">
        <f t="shared" si="14"/>
        <v>45.08</v>
      </c>
      <c r="J61" s="227">
        <f t="shared" si="15"/>
        <v>528.33</v>
      </c>
      <c r="K61" s="241"/>
      <c r="L61" s="229"/>
      <c r="M61" s="230"/>
      <c r="N61" s="231"/>
      <c r="O61" s="232"/>
      <c r="P61" s="233"/>
      <c r="Q61" s="260"/>
      <c r="R61" s="257"/>
    </row>
    <row r="62" ht="73.5" spans="1:18">
      <c r="A62" s="175" t="s">
        <v>217</v>
      </c>
      <c r="B62" s="176" t="s">
        <v>164</v>
      </c>
      <c r="C62" s="177" t="s">
        <v>95</v>
      </c>
      <c r="D62" s="178" t="s">
        <v>165</v>
      </c>
      <c r="E62" s="179" t="s">
        <v>218</v>
      </c>
      <c r="F62" s="180">
        <v>0.9378</v>
      </c>
      <c r="G62" s="181">
        <v>575.16</v>
      </c>
      <c r="H62" s="182">
        <v>0.2897</v>
      </c>
      <c r="I62" s="226">
        <f t="shared" si="14"/>
        <v>741.78</v>
      </c>
      <c r="J62" s="227">
        <f t="shared" si="15"/>
        <v>695.64</v>
      </c>
      <c r="K62" s="241"/>
      <c r="L62" s="229"/>
      <c r="M62" s="230"/>
      <c r="N62" s="231"/>
      <c r="O62" s="232"/>
      <c r="P62" s="233"/>
      <c r="Q62" s="260"/>
      <c r="R62" s="257"/>
    </row>
    <row r="63" ht="31.5" spans="1:18">
      <c r="A63" s="175" t="s">
        <v>219</v>
      </c>
      <c r="B63" s="176" t="s">
        <v>220</v>
      </c>
      <c r="C63" s="177" t="s">
        <v>112</v>
      </c>
      <c r="D63" s="178" t="s">
        <v>221</v>
      </c>
      <c r="E63" s="179" t="s">
        <v>216</v>
      </c>
      <c r="F63" s="180">
        <v>14.45</v>
      </c>
      <c r="G63" s="181">
        <v>204.35</v>
      </c>
      <c r="H63" s="182">
        <v>0.2897</v>
      </c>
      <c r="I63" s="226">
        <f t="shared" si="14"/>
        <v>263.55</v>
      </c>
      <c r="J63" s="227">
        <f t="shared" si="15"/>
        <v>3808.29</v>
      </c>
      <c r="K63" s="241"/>
      <c r="L63" s="229"/>
      <c r="M63" s="230"/>
      <c r="N63" s="231"/>
      <c r="O63" s="232"/>
      <c r="P63" s="233"/>
      <c r="Q63" s="260"/>
      <c r="R63" s="257"/>
    </row>
    <row r="64" ht="31.5" spans="1:18">
      <c r="A64" s="175" t="s">
        <v>222</v>
      </c>
      <c r="B64" s="176" t="s">
        <v>223</v>
      </c>
      <c r="C64" s="177" t="s">
        <v>112</v>
      </c>
      <c r="D64" s="178" t="s">
        <v>224</v>
      </c>
      <c r="E64" s="179" t="s">
        <v>97</v>
      </c>
      <c r="F64" s="180">
        <v>115</v>
      </c>
      <c r="G64" s="181">
        <v>74.77</v>
      </c>
      <c r="H64" s="182">
        <v>0.2897</v>
      </c>
      <c r="I64" s="226">
        <f t="shared" si="14"/>
        <v>96.43</v>
      </c>
      <c r="J64" s="227">
        <f t="shared" si="15"/>
        <v>11089.45</v>
      </c>
      <c r="K64" s="241"/>
      <c r="L64" s="229"/>
      <c r="M64" s="230"/>
      <c r="N64" s="231"/>
      <c r="O64" s="232"/>
      <c r="P64" s="233"/>
      <c r="Q64" s="260"/>
      <c r="R64" s="257"/>
    </row>
    <row r="65" spans="1:18">
      <c r="A65" s="183">
        <v>6</v>
      </c>
      <c r="B65" s="184"/>
      <c r="C65" s="185"/>
      <c r="D65" s="186" t="s">
        <v>22</v>
      </c>
      <c r="E65" s="187"/>
      <c r="F65" s="188"/>
      <c r="G65" s="189"/>
      <c r="H65" s="190"/>
      <c r="I65" s="190"/>
      <c r="J65" s="234"/>
      <c r="K65" s="250">
        <f>SUM(J66:J67)</f>
        <v>335.69</v>
      </c>
      <c r="L65" s="236">
        <f>K65</f>
        <v>335.69</v>
      </c>
      <c r="M65" s="237"/>
      <c r="N65" s="238"/>
      <c r="O65" s="239"/>
      <c r="P65" s="240"/>
      <c r="Q65" s="263">
        <f>SUM(P66:P67)</f>
        <v>0</v>
      </c>
      <c r="R65" s="259">
        <f>Q65</f>
        <v>0</v>
      </c>
    </row>
    <row r="66" ht="31.5" spans="1:18">
      <c r="A66" s="175" t="s">
        <v>225</v>
      </c>
      <c r="B66" s="176" t="s">
        <v>226</v>
      </c>
      <c r="C66" s="177" t="s">
        <v>112</v>
      </c>
      <c r="D66" s="178" t="s">
        <v>227</v>
      </c>
      <c r="E66" s="179" t="s">
        <v>209</v>
      </c>
      <c r="F66" s="180">
        <v>3</v>
      </c>
      <c r="G66" s="181">
        <v>72.5</v>
      </c>
      <c r="H66" s="182">
        <v>0.2897</v>
      </c>
      <c r="I66" s="226">
        <f t="shared" ref="I66:I67" si="16">TRUNC(G66*(1+H66),2)</f>
        <v>93.5</v>
      </c>
      <c r="J66" s="227">
        <f t="shared" ref="J66:J67" si="17">TRUNC(F66*I66,2)</f>
        <v>280.5</v>
      </c>
      <c r="K66" s="241"/>
      <c r="L66" s="229"/>
      <c r="M66" s="230"/>
      <c r="N66" s="231"/>
      <c r="O66" s="232"/>
      <c r="P66" s="233"/>
      <c r="Q66" s="260"/>
      <c r="R66" s="257"/>
    </row>
    <row r="67" ht="31.5" spans="1:18">
      <c r="A67" s="175" t="s">
        <v>228</v>
      </c>
      <c r="B67" s="176" t="s">
        <v>229</v>
      </c>
      <c r="C67" s="177" t="s">
        <v>112</v>
      </c>
      <c r="D67" s="178" t="s">
        <v>230</v>
      </c>
      <c r="E67" s="179" t="s">
        <v>209</v>
      </c>
      <c r="F67" s="180">
        <v>1</v>
      </c>
      <c r="G67" s="181">
        <v>42.8</v>
      </c>
      <c r="H67" s="182">
        <v>0.2897</v>
      </c>
      <c r="I67" s="226">
        <f t="shared" si="16"/>
        <v>55.19</v>
      </c>
      <c r="J67" s="227">
        <f t="shared" si="17"/>
        <v>55.19</v>
      </c>
      <c r="K67" s="241"/>
      <c r="L67" s="229"/>
      <c r="M67" s="230"/>
      <c r="N67" s="231"/>
      <c r="O67" s="232"/>
      <c r="P67" s="233"/>
      <c r="Q67" s="260"/>
      <c r="R67" s="257"/>
    </row>
    <row r="68" spans="1:18">
      <c r="A68" s="183">
        <v>7</v>
      </c>
      <c r="B68" s="184"/>
      <c r="C68" s="185"/>
      <c r="D68" s="186" t="s">
        <v>24</v>
      </c>
      <c r="E68" s="187"/>
      <c r="F68" s="188"/>
      <c r="G68" s="189"/>
      <c r="H68" s="190"/>
      <c r="I68" s="190"/>
      <c r="J68" s="234"/>
      <c r="K68" s="250">
        <f>SUM(J69)</f>
        <v>5595.66</v>
      </c>
      <c r="L68" s="236">
        <f>K68</f>
        <v>5595.66</v>
      </c>
      <c r="M68" s="237"/>
      <c r="N68" s="264"/>
      <c r="O68" s="239"/>
      <c r="P68" s="265"/>
      <c r="Q68" s="263">
        <f>SUM(P69)</f>
        <v>0</v>
      </c>
      <c r="R68" s="259">
        <f>Q68</f>
        <v>0</v>
      </c>
    </row>
    <row r="69" ht="52.5" spans="1:18">
      <c r="A69" s="175" t="s">
        <v>231</v>
      </c>
      <c r="B69" s="176" t="s">
        <v>232</v>
      </c>
      <c r="C69" s="177" t="s">
        <v>112</v>
      </c>
      <c r="D69" s="178" t="s">
        <v>233</v>
      </c>
      <c r="E69" s="179" t="s">
        <v>91</v>
      </c>
      <c r="F69" s="180">
        <v>74.45</v>
      </c>
      <c r="G69" s="181">
        <v>58.28</v>
      </c>
      <c r="H69" s="182">
        <v>0.2897</v>
      </c>
      <c r="I69" s="226">
        <f>TRUNC(G69*(1+H69),2)</f>
        <v>75.16</v>
      </c>
      <c r="J69" s="227">
        <f>TRUNC(F69*I69,2)</f>
        <v>5595.66</v>
      </c>
      <c r="K69" s="241"/>
      <c r="L69" s="229"/>
      <c r="M69" s="230"/>
      <c r="N69" s="231"/>
      <c r="O69" s="232"/>
      <c r="P69" s="233"/>
      <c r="Q69" s="260"/>
      <c r="R69" s="257"/>
    </row>
    <row r="70" spans="1:18">
      <c r="A70" s="183">
        <v>8</v>
      </c>
      <c r="B70" s="184"/>
      <c r="C70" s="185"/>
      <c r="D70" s="186" t="s">
        <v>234</v>
      </c>
      <c r="E70" s="187"/>
      <c r="F70" s="188"/>
      <c r="G70" s="189"/>
      <c r="H70" s="190"/>
      <c r="I70" s="190"/>
      <c r="J70" s="234"/>
      <c r="K70" s="250">
        <f>SUM(J71:J72)</f>
        <v>12089.95</v>
      </c>
      <c r="L70" s="236">
        <f>K70</f>
        <v>12089.95</v>
      </c>
      <c r="M70" s="237"/>
      <c r="N70" s="264"/>
      <c r="O70" s="239"/>
      <c r="P70" s="265"/>
      <c r="Q70" s="263">
        <f>SUM(P71:P72)</f>
        <v>0</v>
      </c>
      <c r="R70" s="259">
        <f>Q70</f>
        <v>0</v>
      </c>
    </row>
    <row r="71" ht="31.5" spans="1:18">
      <c r="A71" s="175" t="s">
        <v>235</v>
      </c>
      <c r="B71" s="176" t="s">
        <v>236</v>
      </c>
      <c r="C71" s="177" t="s">
        <v>117</v>
      </c>
      <c r="D71" s="178" t="s">
        <v>237</v>
      </c>
      <c r="E71" s="179" t="s">
        <v>209</v>
      </c>
      <c r="F71" s="180">
        <v>60</v>
      </c>
      <c r="G71" s="181">
        <v>100.58</v>
      </c>
      <c r="H71" s="182">
        <v>0.2897</v>
      </c>
      <c r="I71" s="226">
        <f t="shared" ref="I71:I72" si="18">TRUNC(G71*(1+H71),2)</f>
        <v>129.71</v>
      </c>
      <c r="J71" s="227">
        <f t="shared" ref="J71:J72" si="19">TRUNC(F71*I71,2)</f>
        <v>7782.6</v>
      </c>
      <c r="K71" s="241"/>
      <c r="L71" s="229"/>
      <c r="M71" s="230"/>
      <c r="N71" s="231"/>
      <c r="O71" s="232"/>
      <c r="P71" s="233"/>
      <c r="Q71" s="260"/>
      <c r="R71" s="257"/>
    </row>
    <row r="72" ht="42" spans="1:18">
      <c r="A72" s="175" t="s">
        <v>238</v>
      </c>
      <c r="B72" s="176" t="s">
        <v>239</v>
      </c>
      <c r="C72" s="177" t="s">
        <v>112</v>
      </c>
      <c r="D72" s="178" t="s">
        <v>240</v>
      </c>
      <c r="E72" s="179" t="s">
        <v>114</v>
      </c>
      <c r="F72" s="180">
        <v>8.34</v>
      </c>
      <c r="G72" s="181">
        <v>400.46</v>
      </c>
      <c r="H72" s="182">
        <v>0.2897</v>
      </c>
      <c r="I72" s="226">
        <f t="shared" si="18"/>
        <v>516.47</v>
      </c>
      <c r="J72" s="227">
        <f t="shared" si="19"/>
        <v>4307.35</v>
      </c>
      <c r="K72" s="241"/>
      <c r="L72" s="229"/>
      <c r="M72" s="230"/>
      <c r="N72" s="231"/>
      <c r="O72" s="232"/>
      <c r="P72" s="233"/>
      <c r="Q72" s="260"/>
      <c r="R72" s="257"/>
    </row>
    <row r="73" spans="1:18">
      <c r="A73" s="183">
        <v>9</v>
      </c>
      <c r="B73" s="184"/>
      <c r="C73" s="185"/>
      <c r="D73" s="186" t="s">
        <v>28</v>
      </c>
      <c r="E73" s="187"/>
      <c r="F73" s="188"/>
      <c r="G73" s="189"/>
      <c r="H73" s="190"/>
      <c r="I73" s="190"/>
      <c r="J73" s="234"/>
      <c r="K73" s="250">
        <f>SUM(J74:J83)</f>
        <v>47567.81</v>
      </c>
      <c r="L73" s="236">
        <f>K73</f>
        <v>47567.81</v>
      </c>
      <c r="M73" s="237"/>
      <c r="N73" s="264"/>
      <c r="O73" s="239"/>
      <c r="P73" s="265"/>
      <c r="Q73" s="263">
        <f>SUM(P74:P83)</f>
        <v>0</v>
      </c>
      <c r="R73" s="259">
        <f>Q73</f>
        <v>0</v>
      </c>
    </row>
    <row r="74" ht="94.5" spans="1:18">
      <c r="A74" s="175" t="s">
        <v>241</v>
      </c>
      <c r="B74" s="176" t="s">
        <v>242</v>
      </c>
      <c r="C74" s="177" t="s">
        <v>112</v>
      </c>
      <c r="D74" s="178" t="s">
        <v>243</v>
      </c>
      <c r="E74" s="179" t="s">
        <v>97</v>
      </c>
      <c r="F74" s="180">
        <v>4</v>
      </c>
      <c r="G74" s="181">
        <v>1257.96</v>
      </c>
      <c r="H74" s="182">
        <v>0.2897</v>
      </c>
      <c r="I74" s="226">
        <f t="shared" ref="I74:I83" si="20">TRUNC(G74*(1+H74),2)</f>
        <v>1622.39</v>
      </c>
      <c r="J74" s="227">
        <f t="shared" ref="J74:J83" si="21">TRUNC(F74*I74,2)</f>
        <v>6489.56</v>
      </c>
      <c r="K74" s="241"/>
      <c r="L74" s="229"/>
      <c r="M74" s="230"/>
      <c r="N74" s="231"/>
      <c r="O74" s="232"/>
      <c r="P74" s="233"/>
      <c r="Q74" s="260"/>
      <c r="R74" s="257"/>
    </row>
    <row r="75" ht="42" spans="1:18">
      <c r="A75" s="175" t="s">
        <v>244</v>
      </c>
      <c r="B75" s="176" t="s">
        <v>245</v>
      </c>
      <c r="C75" s="177" t="s">
        <v>117</v>
      </c>
      <c r="D75" s="178" t="s">
        <v>246</v>
      </c>
      <c r="E75" s="179" t="s">
        <v>209</v>
      </c>
      <c r="F75" s="180">
        <v>4.8</v>
      </c>
      <c r="G75" s="181">
        <v>50.59</v>
      </c>
      <c r="H75" s="182">
        <v>0.2897</v>
      </c>
      <c r="I75" s="226">
        <f t="shared" si="20"/>
        <v>65.24</v>
      </c>
      <c r="J75" s="227">
        <f t="shared" si="21"/>
        <v>313.15</v>
      </c>
      <c r="K75" s="241"/>
      <c r="L75" s="229"/>
      <c r="M75" s="230"/>
      <c r="N75" s="231"/>
      <c r="O75" s="232"/>
      <c r="P75" s="233"/>
      <c r="Q75" s="260"/>
      <c r="R75" s="257"/>
    </row>
    <row r="76" ht="31.5" spans="1:18">
      <c r="A76" s="175" t="s">
        <v>247</v>
      </c>
      <c r="B76" s="176" t="s">
        <v>248</v>
      </c>
      <c r="C76" s="177" t="s">
        <v>89</v>
      </c>
      <c r="D76" s="178" t="s">
        <v>249</v>
      </c>
      <c r="E76" s="179" t="s">
        <v>97</v>
      </c>
      <c r="F76" s="180">
        <v>1</v>
      </c>
      <c r="G76" s="181">
        <v>1342.49</v>
      </c>
      <c r="H76" s="182">
        <v>0.2897</v>
      </c>
      <c r="I76" s="226">
        <f t="shared" si="20"/>
        <v>1731.4</v>
      </c>
      <c r="J76" s="227">
        <f t="shared" si="21"/>
        <v>1731.4</v>
      </c>
      <c r="K76" s="241"/>
      <c r="L76" s="229"/>
      <c r="M76" s="230"/>
      <c r="N76" s="231"/>
      <c r="O76" s="232"/>
      <c r="P76" s="233"/>
      <c r="Q76" s="260"/>
      <c r="R76" s="257"/>
    </row>
    <row r="77" ht="73.5" spans="1:18">
      <c r="A77" s="175" t="s">
        <v>250</v>
      </c>
      <c r="B77" s="176" t="s">
        <v>251</v>
      </c>
      <c r="C77" s="177" t="s">
        <v>117</v>
      </c>
      <c r="D77" s="178" t="s">
        <v>252</v>
      </c>
      <c r="E77" s="179" t="s">
        <v>91</v>
      </c>
      <c r="F77" s="180">
        <v>2.5</v>
      </c>
      <c r="G77" s="181">
        <v>1281.18</v>
      </c>
      <c r="H77" s="182">
        <v>0.2897</v>
      </c>
      <c r="I77" s="226">
        <f t="shared" si="20"/>
        <v>1652.33</v>
      </c>
      <c r="J77" s="227">
        <f t="shared" si="21"/>
        <v>4130.82</v>
      </c>
      <c r="K77" s="241"/>
      <c r="L77" s="229"/>
      <c r="M77" s="230"/>
      <c r="N77" s="231"/>
      <c r="O77" s="232"/>
      <c r="P77" s="233"/>
      <c r="Q77" s="260"/>
      <c r="R77" s="257"/>
    </row>
    <row r="78" ht="42" spans="1:18">
      <c r="A78" s="175" t="s">
        <v>253</v>
      </c>
      <c r="B78" s="176" t="s">
        <v>254</v>
      </c>
      <c r="C78" s="177" t="s">
        <v>117</v>
      </c>
      <c r="D78" s="178" t="s">
        <v>255</v>
      </c>
      <c r="E78" s="179" t="s">
        <v>97</v>
      </c>
      <c r="F78" s="180">
        <v>2</v>
      </c>
      <c r="G78" s="181">
        <v>166.52</v>
      </c>
      <c r="H78" s="182">
        <v>0.2897</v>
      </c>
      <c r="I78" s="226">
        <f t="shared" si="20"/>
        <v>214.76</v>
      </c>
      <c r="J78" s="227">
        <f t="shared" si="21"/>
        <v>429.52</v>
      </c>
      <c r="K78" s="241"/>
      <c r="L78" s="229"/>
      <c r="M78" s="230"/>
      <c r="N78" s="231"/>
      <c r="O78" s="232"/>
      <c r="P78" s="233"/>
      <c r="Q78" s="260"/>
      <c r="R78" s="257"/>
    </row>
    <row r="79" ht="42" spans="1:18">
      <c r="A79" s="175" t="s">
        <v>256</v>
      </c>
      <c r="B79" s="176" t="s">
        <v>257</v>
      </c>
      <c r="C79" s="177" t="s">
        <v>112</v>
      </c>
      <c r="D79" s="178" t="s">
        <v>258</v>
      </c>
      <c r="E79" s="179" t="s">
        <v>91</v>
      </c>
      <c r="F79" s="180">
        <v>18</v>
      </c>
      <c r="G79" s="181">
        <v>458.91</v>
      </c>
      <c r="H79" s="182">
        <v>0.2897</v>
      </c>
      <c r="I79" s="226">
        <f t="shared" si="20"/>
        <v>591.85</v>
      </c>
      <c r="J79" s="227">
        <f t="shared" si="21"/>
        <v>10653.3</v>
      </c>
      <c r="K79" s="241"/>
      <c r="L79" s="229"/>
      <c r="M79" s="230"/>
      <c r="N79" s="231"/>
      <c r="O79" s="232"/>
      <c r="P79" s="233"/>
      <c r="Q79" s="260"/>
      <c r="R79" s="257"/>
    </row>
    <row r="80" ht="73.5" spans="1:18">
      <c r="A80" s="175" t="s">
        <v>259</v>
      </c>
      <c r="B80" s="176" t="s">
        <v>251</v>
      </c>
      <c r="C80" s="177" t="s">
        <v>117</v>
      </c>
      <c r="D80" s="178" t="s">
        <v>260</v>
      </c>
      <c r="E80" s="179" t="s">
        <v>91</v>
      </c>
      <c r="F80" s="180">
        <v>2.5</v>
      </c>
      <c r="G80" s="181">
        <v>1281.18</v>
      </c>
      <c r="H80" s="182">
        <v>0.2897</v>
      </c>
      <c r="I80" s="226">
        <f t="shared" si="20"/>
        <v>1652.33</v>
      </c>
      <c r="J80" s="227">
        <f t="shared" si="21"/>
        <v>4130.82</v>
      </c>
      <c r="K80" s="241"/>
      <c r="L80" s="229"/>
      <c r="M80" s="230"/>
      <c r="N80" s="231"/>
      <c r="O80" s="232"/>
      <c r="P80" s="233"/>
      <c r="Q80" s="260"/>
      <c r="R80" s="257"/>
    </row>
    <row r="81" ht="52.5" spans="1:18">
      <c r="A81" s="175" t="s">
        <v>261</v>
      </c>
      <c r="B81" s="176" t="s">
        <v>262</v>
      </c>
      <c r="C81" s="177" t="s">
        <v>117</v>
      </c>
      <c r="D81" s="178" t="s">
        <v>263</v>
      </c>
      <c r="E81" s="179" t="s">
        <v>91</v>
      </c>
      <c r="F81" s="180">
        <v>5.76</v>
      </c>
      <c r="G81" s="181">
        <v>385.9</v>
      </c>
      <c r="H81" s="182">
        <v>0.2897</v>
      </c>
      <c r="I81" s="226">
        <f t="shared" si="20"/>
        <v>497.69</v>
      </c>
      <c r="J81" s="227">
        <f t="shared" si="21"/>
        <v>2866.69</v>
      </c>
      <c r="K81" s="241"/>
      <c r="L81" s="229"/>
      <c r="M81" s="230"/>
      <c r="N81" s="231"/>
      <c r="O81" s="232"/>
      <c r="P81" s="233"/>
      <c r="Q81" s="260"/>
      <c r="R81" s="257"/>
    </row>
    <row r="82" ht="63" spans="1:18">
      <c r="A82" s="175" t="s">
        <v>264</v>
      </c>
      <c r="B82" s="176" t="s">
        <v>265</v>
      </c>
      <c r="C82" s="177" t="s">
        <v>112</v>
      </c>
      <c r="D82" s="178" t="s">
        <v>266</v>
      </c>
      <c r="E82" s="179" t="s">
        <v>91</v>
      </c>
      <c r="F82" s="180">
        <v>2.43</v>
      </c>
      <c r="G82" s="181">
        <v>792.93</v>
      </c>
      <c r="H82" s="182">
        <v>0.2897</v>
      </c>
      <c r="I82" s="226">
        <f t="shared" si="20"/>
        <v>1022.64</v>
      </c>
      <c r="J82" s="227">
        <f t="shared" si="21"/>
        <v>2485.01</v>
      </c>
      <c r="K82" s="241"/>
      <c r="L82" s="229"/>
      <c r="M82" s="230"/>
      <c r="N82" s="231"/>
      <c r="O82" s="232"/>
      <c r="P82" s="233"/>
      <c r="Q82" s="260"/>
      <c r="R82" s="257"/>
    </row>
    <row r="83" ht="73.5" spans="1:18">
      <c r="A83" s="175" t="s">
        <v>267</v>
      </c>
      <c r="B83" s="176" t="s">
        <v>268</v>
      </c>
      <c r="C83" s="177" t="s">
        <v>112</v>
      </c>
      <c r="D83" s="178" t="s">
        <v>269</v>
      </c>
      <c r="E83" s="179" t="s">
        <v>91</v>
      </c>
      <c r="F83" s="180">
        <v>27</v>
      </c>
      <c r="G83" s="181">
        <v>411.74</v>
      </c>
      <c r="H83" s="182">
        <v>0.2897</v>
      </c>
      <c r="I83" s="226">
        <f t="shared" si="20"/>
        <v>531.02</v>
      </c>
      <c r="J83" s="227">
        <f t="shared" si="21"/>
        <v>14337.54</v>
      </c>
      <c r="K83" s="241"/>
      <c r="L83" s="229"/>
      <c r="M83" s="230"/>
      <c r="N83" s="231"/>
      <c r="O83" s="232"/>
      <c r="P83" s="233"/>
      <c r="Q83" s="260"/>
      <c r="R83" s="257"/>
    </row>
    <row r="84" ht="21" spans="1:18">
      <c r="A84" s="183">
        <v>10</v>
      </c>
      <c r="B84" s="184"/>
      <c r="C84" s="185"/>
      <c r="D84" s="186" t="s">
        <v>30</v>
      </c>
      <c r="E84" s="187"/>
      <c r="F84" s="188"/>
      <c r="G84" s="189"/>
      <c r="H84" s="190"/>
      <c r="I84" s="190"/>
      <c r="J84" s="234"/>
      <c r="K84" s="242"/>
      <c r="L84" s="236">
        <f>SUM(K85:K103)</f>
        <v>80258.72</v>
      </c>
      <c r="M84" s="237"/>
      <c r="N84" s="264"/>
      <c r="O84" s="239"/>
      <c r="P84" s="265"/>
      <c r="Q84" s="261"/>
      <c r="R84" s="259">
        <f>SUM(Q85:Q103)</f>
        <v>0</v>
      </c>
    </row>
    <row r="85" spans="1:18">
      <c r="A85" s="191" t="s">
        <v>270</v>
      </c>
      <c r="B85" s="192"/>
      <c r="C85" s="193"/>
      <c r="D85" s="199" t="s">
        <v>271</v>
      </c>
      <c r="E85" s="200"/>
      <c r="F85" s="201"/>
      <c r="G85" s="202"/>
      <c r="H85" s="203"/>
      <c r="I85" s="203"/>
      <c r="J85" s="248"/>
      <c r="K85" s="249">
        <f>SUM(J86:J88)</f>
        <v>7517.85</v>
      </c>
      <c r="L85" s="229"/>
      <c r="M85" s="244"/>
      <c r="N85" s="245"/>
      <c r="O85" s="246"/>
      <c r="P85" s="247"/>
      <c r="Q85" s="262">
        <f>SUM(P86:P88)</f>
        <v>0</v>
      </c>
      <c r="R85" s="257"/>
    </row>
    <row r="86" ht="63" spans="1:18">
      <c r="A86" s="175" t="s">
        <v>272</v>
      </c>
      <c r="B86" s="176" t="s">
        <v>273</v>
      </c>
      <c r="C86" s="177" t="s">
        <v>112</v>
      </c>
      <c r="D86" s="178" t="s">
        <v>274</v>
      </c>
      <c r="E86" s="179" t="s">
        <v>209</v>
      </c>
      <c r="F86" s="180">
        <v>87.42</v>
      </c>
      <c r="G86" s="181">
        <v>52.79</v>
      </c>
      <c r="H86" s="182">
        <v>0.2897</v>
      </c>
      <c r="I86" s="226">
        <f t="shared" ref="I86:I88" si="22">TRUNC(G86*(1+H86),2)</f>
        <v>68.08</v>
      </c>
      <c r="J86" s="227">
        <f t="shared" ref="J86:J88" si="23">TRUNC(F86*I86,2)</f>
        <v>5951.55</v>
      </c>
      <c r="K86" s="241"/>
      <c r="L86" s="229"/>
      <c r="M86" s="230"/>
      <c r="N86" s="231"/>
      <c r="O86" s="232"/>
      <c r="P86" s="233"/>
      <c r="Q86" s="260"/>
      <c r="R86" s="257"/>
    </row>
    <row r="87" ht="84" spans="1:18">
      <c r="A87" s="175" t="s">
        <v>275</v>
      </c>
      <c r="B87" s="176" t="s">
        <v>276</v>
      </c>
      <c r="C87" s="177" t="s">
        <v>112</v>
      </c>
      <c r="D87" s="178" t="s">
        <v>277</v>
      </c>
      <c r="E87" s="179" t="s">
        <v>209</v>
      </c>
      <c r="F87" s="180">
        <v>11.07</v>
      </c>
      <c r="G87" s="181">
        <v>50.72</v>
      </c>
      <c r="H87" s="182">
        <v>0.2897</v>
      </c>
      <c r="I87" s="226">
        <f t="shared" si="22"/>
        <v>65.41</v>
      </c>
      <c r="J87" s="227">
        <f t="shared" si="23"/>
        <v>724.08</v>
      </c>
      <c r="K87" s="241"/>
      <c r="L87" s="229"/>
      <c r="M87" s="230"/>
      <c r="N87" s="231"/>
      <c r="O87" s="232"/>
      <c r="P87" s="233"/>
      <c r="Q87" s="260"/>
      <c r="R87" s="257"/>
    </row>
    <row r="88" ht="84" spans="1:18">
      <c r="A88" s="175" t="s">
        <v>278</v>
      </c>
      <c r="B88" s="176" t="s">
        <v>279</v>
      </c>
      <c r="C88" s="177" t="s">
        <v>112</v>
      </c>
      <c r="D88" s="178" t="s">
        <v>280</v>
      </c>
      <c r="E88" s="179" t="s">
        <v>97</v>
      </c>
      <c r="F88" s="180">
        <v>6</v>
      </c>
      <c r="G88" s="181">
        <v>108.84</v>
      </c>
      <c r="H88" s="182">
        <v>0.2897</v>
      </c>
      <c r="I88" s="226">
        <f t="shared" si="22"/>
        <v>140.37</v>
      </c>
      <c r="J88" s="227">
        <f t="shared" si="23"/>
        <v>842.22</v>
      </c>
      <c r="K88" s="241"/>
      <c r="L88" s="229"/>
      <c r="M88" s="230"/>
      <c r="N88" s="231"/>
      <c r="O88" s="232"/>
      <c r="P88" s="233"/>
      <c r="Q88" s="260"/>
      <c r="R88" s="257"/>
    </row>
    <row r="89" spans="1:18">
      <c r="A89" s="191" t="s">
        <v>281</v>
      </c>
      <c r="B89" s="192"/>
      <c r="C89" s="193"/>
      <c r="D89" s="199" t="s">
        <v>282</v>
      </c>
      <c r="E89" s="200"/>
      <c r="F89" s="201"/>
      <c r="G89" s="202"/>
      <c r="H89" s="203"/>
      <c r="I89" s="203"/>
      <c r="J89" s="248"/>
      <c r="K89" s="249">
        <f>SUM(J90:J97)</f>
        <v>13192.07</v>
      </c>
      <c r="L89" s="229"/>
      <c r="M89" s="244"/>
      <c r="N89" s="245"/>
      <c r="O89" s="246"/>
      <c r="P89" s="247"/>
      <c r="Q89" s="262">
        <f>SUM(P90:P97)</f>
        <v>0</v>
      </c>
      <c r="R89" s="257"/>
    </row>
    <row r="90" ht="84" spans="1:18">
      <c r="A90" s="175" t="s">
        <v>283</v>
      </c>
      <c r="B90" s="176" t="s">
        <v>284</v>
      </c>
      <c r="C90" s="177" t="s">
        <v>112</v>
      </c>
      <c r="D90" s="178" t="s">
        <v>285</v>
      </c>
      <c r="E90" s="179" t="s">
        <v>209</v>
      </c>
      <c r="F90" s="180">
        <v>23.93</v>
      </c>
      <c r="G90" s="181">
        <v>67.52</v>
      </c>
      <c r="H90" s="182">
        <v>0.2897</v>
      </c>
      <c r="I90" s="226">
        <f t="shared" ref="I90:I97" si="24">TRUNC(G90*(1+H90),2)</f>
        <v>87.08</v>
      </c>
      <c r="J90" s="227">
        <f t="shared" ref="J90:J97" si="25">TRUNC(F90*I90,2)</f>
        <v>2083.82</v>
      </c>
      <c r="K90" s="241"/>
      <c r="L90" s="229"/>
      <c r="M90" s="230"/>
      <c r="N90" s="231"/>
      <c r="O90" s="232"/>
      <c r="P90" s="233"/>
      <c r="Q90" s="260"/>
      <c r="R90" s="257"/>
    </row>
    <row r="91" ht="84" spans="1:18">
      <c r="A91" s="175" t="s">
        <v>286</v>
      </c>
      <c r="B91" s="176" t="s">
        <v>287</v>
      </c>
      <c r="C91" s="177" t="s">
        <v>112</v>
      </c>
      <c r="D91" s="178" t="s">
        <v>288</v>
      </c>
      <c r="E91" s="179" t="s">
        <v>209</v>
      </c>
      <c r="F91" s="180">
        <v>8.21</v>
      </c>
      <c r="G91" s="181">
        <v>105.61</v>
      </c>
      <c r="H91" s="182">
        <v>0.2897</v>
      </c>
      <c r="I91" s="226">
        <f t="shared" si="24"/>
        <v>136.2</v>
      </c>
      <c r="J91" s="227">
        <f t="shared" si="25"/>
        <v>1118.2</v>
      </c>
      <c r="K91" s="241"/>
      <c r="L91" s="229"/>
      <c r="M91" s="230"/>
      <c r="N91" s="231"/>
      <c r="O91" s="232"/>
      <c r="P91" s="233"/>
      <c r="Q91" s="260"/>
      <c r="R91" s="257"/>
    </row>
    <row r="92" ht="84" spans="1:18">
      <c r="A92" s="175" t="s">
        <v>289</v>
      </c>
      <c r="B92" s="176" t="s">
        <v>290</v>
      </c>
      <c r="C92" s="177" t="s">
        <v>112</v>
      </c>
      <c r="D92" s="178" t="s">
        <v>291</v>
      </c>
      <c r="E92" s="179" t="s">
        <v>209</v>
      </c>
      <c r="F92" s="180">
        <v>16</v>
      </c>
      <c r="G92" s="181">
        <v>48.47</v>
      </c>
      <c r="H92" s="182">
        <v>0.2897</v>
      </c>
      <c r="I92" s="226">
        <f t="shared" si="24"/>
        <v>62.51</v>
      </c>
      <c r="J92" s="227">
        <f t="shared" si="25"/>
        <v>1000.16</v>
      </c>
      <c r="K92" s="241"/>
      <c r="L92" s="229"/>
      <c r="M92" s="230"/>
      <c r="N92" s="231"/>
      <c r="O92" s="232"/>
      <c r="P92" s="233"/>
      <c r="Q92" s="260"/>
      <c r="R92" s="257"/>
    </row>
    <row r="93" ht="105" spans="1:18">
      <c r="A93" s="175" t="s">
        <v>292</v>
      </c>
      <c r="B93" s="176" t="s">
        <v>293</v>
      </c>
      <c r="C93" s="177" t="s">
        <v>112</v>
      </c>
      <c r="D93" s="178" t="s">
        <v>294</v>
      </c>
      <c r="E93" s="179" t="s">
        <v>97</v>
      </c>
      <c r="F93" s="180">
        <v>4.18</v>
      </c>
      <c r="G93" s="181">
        <v>1313.7</v>
      </c>
      <c r="H93" s="182">
        <v>0.2897</v>
      </c>
      <c r="I93" s="226">
        <f t="shared" si="24"/>
        <v>1694.27</v>
      </c>
      <c r="J93" s="227">
        <f t="shared" si="25"/>
        <v>7082.04</v>
      </c>
      <c r="K93" s="241"/>
      <c r="L93" s="229"/>
      <c r="M93" s="230"/>
      <c r="N93" s="231"/>
      <c r="O93" s="232"/>
      <c r="P93" s="233"/>
      <c r="Q93" s="260"/>
      <c r="R93" s="257"/>
    </row>
    <row r="94" ht="63" spans="1:18">
      <c r="A94" s="175" t="s">
        <v>295</v>
      </c>
      <c r="B94" s="176" t="s">
        <v>296</v>
      </c>
      <c r="C94" s="177" t="s">
        <v>112</v>
      </c>
      <c r="D94" s="178" t="s">
        <v>297</v>
      </c>
      <c r="E94" s="179" t="s">
        <v>97</v>
      </c>
      <c r="F94" s="180">
        <v>3</v>
      </c>
      <c r="G94" s="181">
        <v>290.13</v>
      </c>
      <c r="H94" s="182">
        <v>0.2897</v>
      </c>
      <c r="I94" s="226">
        <f t="shared" si="24"/>
        <v>374.18</v>
      </c>
      <c r="J94" s="227">
        <f t="shared" si="25"/>
        <v>1122.54</v>
      </c>
      <c r="K94" s="241"/>
      <c r="L94" s="229"/>
      <c r="M94" s="230"/>
      <c r="N94" s="231"/>
      <c r="O94" s="232"/>
      <c r="P94" s="233"/>
      <c r="Q94" s="260"/>
      <c r="R94" s="257"/>
    </row>
    <row r="95" ht="21" spans="1:18">
      <c r="A95" s="175" t="s">
        <v>298</v>
      </c>
      <c r="B95" s="176" t="s">
        <v>299</v>
      </c>
      <c r="C95" s="177" t="s">
        <v>112</v>
      </c>
      <c r="D95" s="178" t="s">
        <v>300</v>
      </c>
      <c r="E95" s="179" t="s">
        <v>97</v>
      </c>
      <c r="F95" s="180">
        <v>3</v>
      </c>
      <c r="G95" s="181">
        <v>39.31</v>
      </c>
      <c r="H95" s="182">
        <v>0.2897</v>
      </c>
      <c r="I95" s="226">
        <f t="shared" si="24"/>
        <v>50.69</v>
      </c>
      <c r="J95" s="227">
        <f t="shared" si="25"/>
        <v>152.07</v>
      </c>
      <c r="K95" s="241"/>
      <c r="L95" s="229"/>
      <c r="M95" s="230"/>
      <c r="N95" s="231"/>
      <c r="O95" s="232"/>
      <c r="P95" s="233"/>
      <c r="Q95" s="260"/>
      <c r="R95" s="257"/>
    </row>
    <row r="96" ht="52.5" spans="1:18">
      <c r="A96" s="175" t="s">
        <v>301</v>
      </c>
      <c r="B96" s="176" t="s">
        <v>302</v>
      </c>
      <c r="C96" s="177" t="s">
        <v>112</v>
      </c>
      <c r="D96" s="178" t="s">
        <v>303</v>
      </c>
      <c r="E96" s="179" t="s">
        <v>97</v>
      </c>
      <c r="F96" s="180">
        <v>6</v>
      </c>
      <c r="G96" s="181">
        <v>60.43</v>
      </c>
      <c r="H96" s="182">
        <v>0.2897</v>
      </c>
      <c r="I96" s="226">
        <f t="shared" si="24"/>
        <v>77.93</v>
      </c>
      <c r="J96" s="227">
        <f t="shared" si="25"/>
        <v>467.58</v>
      </c>
      <c r="K96" s="241"/>
      <c r="L96" s="229"/>
      <c r="M96" s="230"/>
      <c r="N96" s="231"/>
      <c r="O96" s="232"/>
      <c r="P96" s="233"/>
      <c r="Q96" s="260"/>
      <c r="R96" s="257"/>
    </row>
    <row r="97" ht="42" spans="1:18">
      <c r="A97" s="175" t="s">
        <v>304</v>
      </c>
      <c r="B97" s="176" t="s">
        <v>305</v>
      </c>
      <c r="C97" s="177" t="s">
        <v>112</v>
      </c>
      <c r="D97" s="178" t="s">
        <v>306</v>
      </c>
      <c r="E97" s="179" t="s">
        <v>97</v>
      </c>
      <c r="F97" s="180">
        <v>1</v>
      </c>
      <c r="G97" s="181">
        <v>128.45</v>
      </c>
      <c r="H97" s="182">
        <v>0.2897</v>
      </c>
      <c r="I97" s="226">
        <f t="shared" si="24"/>
        <v>165.66</v>
      </c>
      <c r="J97" s="227">
        <f t="shared" si="25"/>
        <v>165.66</v>
      </c>
      <c r="K97" s="241"/>
      <c r="L97" s="229"/>
      <c r="M97" s="230"/>
      <c r="N97" s="231"/>
      <c r="O97" s="232"/>
      <c r="P97" s="233"/>
      <c r="Q97" s="260"/>
      <c r="R97" s="257"/>
    </row>
    <row r="98" spans="1:18">
      <c r="A98" s="191" t="s">
        <v>307</v>
      </c>
      <c r="B98" s="192"/>
      <c r="C98" s="193"/>
      <c r="D98" s="199" t="s">
        <v>308</v>
      </c>
      <c r="E98" s="200"/>
      <c r="F98" s="201"/>
      <c r="G98" s="202"/>
      <c r="H98" s="203"/>
      <c r="I98" s="203"/>
      <c r="J98" s="248"/>
      <c r="K98" s="249">
        <f>SUM(J99:J102)</f>
        <v>26910.34</v>
      </c>
      <c r="L98" s="229"/>
      <c r="M98" s="244"/>
      <c r="N98" s="245"/>
      <c r="O98" s="246"/>
      <c r="P98" s="247"/>
      <c r="Q98" s="262">
        <f>SUM(P99:P102)</f>
        <v>0</v>
      </c>
      <c r="R98" s="257"/>
    </row>
    <row r="99" ht="73.5" spans="1:18">
      <c r="A99" s="175" t="s">
        <v>309</v>
      </c>
      <c r="B99" s="176" t="s">
        <v>310</v>
      </c>
      <c r="C99" s="177" t="s">
        <v>112</v>
      </c>
      <c r="D99" s="178" t="s">
        <v>311</v>
      </c>
      <c r="E99" s="179" t="s">
        <v>209</v>
      </c>
      <c r="F99" s="180">
        <v>128.96</v>
      </c>
      <c r="G99" s="181">
        <v>94.32</v>
      </c>
      <c r="H99" s="182">
        <v>0.2897</v>
      </c>
      <c r="I99" s="226">
        <f t="shared" ref="I99:I102" si="26">TRUNC(G99*(1+H99),2)</f>
        <v>121.64</v>
      </c>
      <c r="J99" s="227">
        <f t="shared" ref="J99:J102" si="27">TRUNC(F99*I99,2)</f>
        <v>15686.69</v>
      </c>
      <c r="K99" s="241"/>
      <c r="L99" s="229"/>
      <c r="M99" s="230"/>
      <c r="N99" s="231"/>
      <c r="O99" s="232"/>
      <c r="P99" s="233"/>
      <c r="Q99" s="260"/>
      <c r="R99" s="257"/>
    </row>
    <row r="100" ht="63" spans="1:18">
      <c r="A100" s="175" t="s">
        <v>312</v>
      </c>
      <c r="B100" s="176" t="s">
        <v>313</v>
      </c>
      <c r="C100" s="177" t="s">
        <v>112</v>
      </c>
      <c r="D100" s="178" t="s">
        <v>314</v>
      </c>
      <c r="E100" s="179" t="s">
        <v>97</v>
      </c>
      <c r="F100" s="180">
        <v>3</v>
      </c>
      <c r="G100" s="181">
        <v>1633.02</v>
      </c>
      <c r="H100" s="182">
        <v>0.2897</v>
      </c>
      <c r="I100" s="226">
        <f t="shared" si="26"/>
        <v>2106.1</v>
      </c>
      <c r="J100" s="227">
        <f t="shared" si="27"/>
        <v>6318.3</v>
      </c>
      <c r="K100" s="241"/>
      <c r="L100" s="229"/>
      <c r="M100" s="230"/>
      <c r="N100" s="231"/>
      <c r="O100" s="232"/>
      <c r="P100" s="233"/>
      <c r="Q100" s="260"/>
      <c r="R100" s="257"/>
    </row>
    <row r="101" ht="52.5" spans="1:18">
      <c r="A101" s="175" t="s">
        <v>315</v>
      </c>
      <c r="B101" s="176" t="s">
        <v>316</v>
      </c>
      <c r="C101" s="177" t="s">
        <v>112</v>
      </c>
      <c r="D101" s="178" t="s">
        <v>317</v>
      </c>
      <c r="E101" s="179" t="s">
        <v>91</v>
      </c>
      <c r="F101" s="180">
        <v>31.13</v>
      </c>
      <c r="G101" s="181">
        <v>101.4</v>
      </c>
      <c r="H101" s="182">
        <v>0.2897</v>
      </c>
      <c r="I101" s="226">
        <f t="shared" si="26"/>
        <v>130.77</v>
      </c>
      <c r="J101" s="227">
        <f t="shared" si="27"/>
        <v>4070.87</v>
      </c>
      <c r="K101" s="241"/>
      <c r="L101" s="229"/>
      <c r="M101" s="230"/>
      <c r="N101" s="231"/>
      <c r="O101" s="232"/>
      <c r="P101" s="233"/>
      <c r="Q101" s="260"/>
      <c r="R101" s="257"/>
    </row>
    <row r="102" spans="1:18">
      <c r="A102" s="175" t="s">
        <v>318</v>
      </c>
      <c r="B102" s="176" t="s">
        <v>319</v>
      </c>
      <c r="C102" s="177" t="s">
        <v>89</v>
      </c>
      <c r="D102" s="178" t="s">
        <v>320</v>
      </c>
      <c r="E102" s="179" t="s">
        <v>97</v>
      </c>
      <c r="F102" s="180">
        <v>6</v>
      </c>
      <c r="G102" s="181">
        <v>107.84</v>
      </c>
      <c r="H102" s="182">
        <v>0.2897</v>
      </c>
      <c r="I102" s="226">
        <f t="shared" si="26"/>
        <v>139.08</v>
      </c>
      <c r="J102" s="227">
        <f t="shared" si="27"/>
        <v>834.48</v>
      </c>
      <c r="K102" s="241"/>
      <c r="L102" s="229"/>
      <c r="M102" s="230"/>
      <c r="N102" s="231"/>
      <c r="O102" s="232"/>
      <c r="P102" s="233"/>
      <c r="Q102" s="260"/>
      <c r="R102" s="257"/>
    </row>
    <row r="103" spans="1:18">
      <c r="A103" s="191" t="s">
        <v>321</v>
      </c>
      <c r="B103" s="192"/>
      <c r="C103" s="193"/>
      <c r="D103" s="199" t="s">
        <v>322</v>
      </c>
      <c r="E103" s="200"/>
      <c r="F103" s="201"/>
      <c r="G103" s="202"/>
      <c r="H103" s="203"/>
      <c r="I103" s="203"/>
      <c r="J103" s="248"/>
      <c r="K103" s="249">
        <f>SUM(J104:J135)</f>
        <v>32638.46</v>
      </c>
      <c r="L103" s="229"/>
      <c r="M103" s="244"/>
      <c r="N103" s="245"/>
      <c r="O103" s="246"/>
      <c r="P103" s="247"/>
      <c r="Q103" s="262">
        <f>SUM(P104:P135)</f>
        <v>0</v>
      </c>
      <c r="R103" s="257"/>
    </row>
    <row r="104" ht="73.5" spans="1:18">
      <c r="A104" s="175" t="s">
        <v>323</v>
      </c>
      <c r="B104" s="176" t="s">
        <v>324</v>
      </c>
      <c r="C104" s="177" t="s">
        <v>112</v>
      </c>
      <c r="D104" s="178" t="s">
        <v>325</v>
      </c>
      <c r="E104" s="179" t="s">
        <v>97</v>
      </c>
      <c r="F104" s="180">
        <v>3</v>
      </c>
      <c r="G104" s="181">
        <v>609.57</v>
      </c>
      <c r="H104" s="182">
        <v>0.2897</v>
      </c>
      <c r="I104" s="226">
        <f t="shared" ref="I104:I135" si="28">TRUNC(G104*(1+H104),2)</f>
        <v>786.16</v>
      </c>
      <c r="J104" s="227">
        <f t="shared" ref="J104:J135" si="29">TRUNC(F104*I104,2)</f>
        <v>2358.48</v>
      </c>
      <c r="K104" s="241"/>
      <c r="L104" s="229"/>
      <c r="M104" s="230"/>
      <c r="N104" s="231"/>
      <c r="O104" s="232"/>
      <c r="P104" s="233"/>
      <c r="Q104" s="260"/>
      <c r="R104" s="257"/>
    </row>
    <row r="105" ht="63" spans="1:18">
      <c r="A105" s="175" t="s">
        <v>326</v>
      </c>
      <c r="B105" s="176" t="s">
        <v>324</v>
      </c>
      <c r="C105" s="177" t="s">
        <v>112</v>
      </c>
      <c r="D105" s="178" t="s">
        <v>327</v>
      </c>
      <c r="E105" s="179" t="s">
        <v>97</v>
      </c>
      <c r="F105" s="180">
        <v>1</v>
      </c>
      <c r="G105" s="181">
        <v>609.57</v>
      </c>
      <c r="H105" s="182">
        <v>0.2897</v>
      </c>
      <c r="I105" s="226">
        <f t="shared" si="28"/>
        <v>786.16</v>
      </c>
      <c r="J105" s="227">
        <f t="shared" si="29"/>
        <v>786.16</v>
      </c>
      <c r="K105" s="241"/>
      <c r="L105" s="229"/>
      <c r="M105" s="230"/>
      <c r="N105" s="231"/>
      <c r="O105" s="232"/>
      <c r="P105" s="233"/>
      <c r="Q105" s="260"/>
      <c r="R105" s="257"/>
    </row>
    <row r="106" ht="31.5" spans="1:18">
      <c r="A106" s="175" t="s">
        <v>328</v>
      </c>
      <c r="B106" s="176" t="s">
        <v>329</v>
      </c>
      <c r="C106" s="177" t="s">
        <v>112</v>
      </c>
      <c r="D106" s="178" t="s">
        <v>330</v>
      </c>
      <c r="E106" s="179" t="s">
        <v>97</v>
      </c>
      <c r="F106" s="180">
        <v>4</v>
      </c>
      <c r="G106" s="181">
        <v>37.95</v>
      </c>
      <c r="H106" s="182">
        <v>0.2897</v>
      </c>
      <c r="I106" s="226">
        <f t="shared" si="28"/>
        <v>48.94</v>
      </c>
      <c r="J106" s="227">
        <f t="shared" si="29"/>
        <v>195.76</v>
      </c>
      <c r="K106" s="241"/>
      <c r="L106" s="229"/>
      <c r="M106" s="230"/>
      <c r="N106" s="231"/>
      <c r="O106" s="232"/>
      <c r="P106" s="233"/>
      <c r="Q106" s="260"/>
      <c r="R106" s="257"/>
    </row>
    <row r="107" ht="21" spans="1:18">
      <c r="A107" s="175" t="s">
        <v>331</v>
      </c>
      <c r="B107" s="176" t="s">
        <v>332</v>
      </c>
      <c r="C107" s="177" t="s">
        <v>89</v>
      </c>
      <c r="D107" s="178" t="s">
        <v>333</v>
      </c>
      <c r="E107" s="179" t="s">
        <v>97</v>
      </c>
      <c r="F107" s="180">
        <v>3</v>
      </c>
      <c r="G107" s="181">
        <v>285.58</v>
      </c>
      <c r="H107" s="182">
        <v>0.2897</v>
      </c>
      <c r="I107" s="226">
        <f t="shared" si="28"/>
        <v>368.31</v>
      </c>
      <c r="J107" s="227">
        <f t="shared" si="29"/>
        <v>1104.93</v>
      </c>
      <c r="K107" s="241"/>
      <c r="L107" s="229"/>
      <c r="M107" s="230"/>
      <c r="N107" s="231"/>
      <c r="O107" s="232"/>
      <c r="P107" s="233"/>
      <c r="Q107" s="260"/>
      <c r="R107" s="257"/>
    </row>
    <row r="108" ht="42" spans="1:18">
      <c r="A108" s="175" t="s">
        <v>334</v>
      </c>
      <c r="B108" s="176" t="s">
        <v>335</v>
      </c>
      <c r="C108" s="177" t="s">
        <v>112</v>
      </c>
      <c r="D108" s="178" t="s">
        <v>336</v>
      </c>
      <c r="E108" s="179" t="s">
        <v>97</v>
      </c>
      <c r="F108" s="180">
        <v>3</v>
      </c>
      <c r="G108" s="181">
        <v>299.43</v>
      </c>
      <c r="H108" s="182">
        <v>0.2897</v>
      </c>
      <c r="I108" s="226">
        <f t="shared" si="28"/>
        <v>386.17</v>
      </c>
      <c r="J108" s="227">
        <f t="shared" si="29"/>
        <v>1158.51</v>
      </c>
      <c r="K108" s="241"/>
      <c r="L108" s="229"/>
      <c r="M108" s="230"/>
      <c r="N108" s="231"/>
      <c r="O108" s="232"/>
      <c r="P108" s="233"/>
      <c r="Q108" s="260"/>
      <c r="R108" s="257"/>
    </row>
    <row r="109" ht="42" spans="1:18">
      <c r="A109" s="175" t="s">
        <v>337</v>
      </c>
      <c r="B109" s="176" t="s">
        <v>338</v>
      </c>
      <c r="C109" s="177" t="s">
        <v>112</v>
      </c>
      <c r="D109" s="178" t="s">
        <v>339</v>
      </c>
      <c r="E109" s="179" t="s">
        <v>97</v>
      </c>
      <c r="F109" s="180">
        <v>6</v>
      </c>
      <c r="G109" s="181">
        <v>306.89</v>
      </c>
      <c r="H109" s="182">
        <v>0.2897</v>
      </c>
      <c r="I109" s="226">
        <f t="shared" si="28"/>
        <v>395.79</v>
      </c>
      <c r="J109" s="227">
        <f t="shared" si="29"/>
        <v>2374.74</v>
      </c>
      <c r="K109" s="241"/>
      <c r="L109" s="229"/>
      <c r="M109" s="230"/>
      <c r="N109" s="231"/>
      <c r="O109" s="232"/>
      <c r="P109" s="233"/>
      <c r="Q109" s="260"/>
      <c r="R109" s="257"/>
    </row>
    <row r="110" ht="31.5" spans="1:18">
      <c r="A110" s="175" t="s">
        <v>340</v>
      </c>
      <c r="B110" s="176" t="s">
        <v>341</v>
      </c>
      <c r="C110" s="177" t="s">
        <v>89</v>
      </c>
      <c r="D110" s="178" t="s">
        <v>342</v>
      </c>
      <c r="E110" s="179" t="s">
        <v>97</v>
      </c>
      <c r="F110" s="180">
        <v>3</v>
      </c>
      <c r="G110" s="181">
        <v>228.41</v>
      </c>
      <c r="H110" s="182">
        <v>0.2897</v>
      </c>
      <c r="I110" s="226">
        <f t="shared" si="28"/>
        <v>294.58</v>
      </c>
      <c r="J110" s="227">
        <f t="shared" si="29"/>
        <v>883.74</v>
      </c>
      <c r="K110" s="241"/>
      <c r="L110" s="229"/>
      <c r="M110" s="230"/>
      <c r="N110" s="231"/>
      <c r="O110" s="232"/>
      <c r="P110" s="233"/>
      <c r="Q110" s="260"/>
      <c r="R110" s="257"/>
    </row>
    <row r="111" ht="84" spans="1:18">
      <c r="A111" s="175" t="s">
        <v>343</v>
      </c>
      <c r="B111" s="176" t="s">
        <v>344</v>
      </c>
      <c r="C111" s="177" t="s">
        <v>117</v>
      </c>
      <c r="D111" s="178" t="s">
        <v>345</v>
      </c>
      <c r="E111" s="179" t="s">
        <v>97</v>
      </c>
      <c r="F111" s="180">
        <v>1</v>
      </c>
      <c r="G111" s="181">
        <v>312.61</v>
      </c>
      <c r="H111" s="182">
        <v>0.2897</v>
      </c>
      <c r="I111" s="226">
        <f t="shared" si="28"/>
        <v>403.17</v>
      </c>
      <c r="J111" s="227">
        <f t="shared" si="29"/>
        <v>403.17</v>
      </c>
      <c r="K111" s="241"/>
      <c r="L111" s="229"/>
      <c r="M111" s="230"/>
      <c r="N111" s="231"/>
      <c r="O111" s="232"/>
      <c r="P111" s="233"/>
      <c r="Q111" s="260"/>
      <c r="R111" s="257"/>
    </row>
    <row r="112" ht="21" spans="1:18">
      <c r="A112" s="175" t="s">
        <v>346</v>
      </c>
      <c r="B112" s="176" t="s">
        <v>347</v>
      </c>
      <c r="C112" s="177" t="s">
        <v>89</v>
      </c>
      <c r="D112" s="178" t="s">
        <v>348</v>
      </c>
      <c r="E112" s="179" t="s">
        <v>97</v>
      </c>
      <c r="F112" s="180">
        <v>2</v>
      </c>
      <c r="G112" s="181">
        <v>506.57</v>
      </c>
      <c r="H112" s="182">
        <v>0.2897</v>
      </c>
      <c r="I112" s="226">
        <f t="shared" si="28"/>
        <v>653.32</v>
      </c>
      <c r="J112" s="227">
        <f t="shared" si="29"/>
        <v>1306.64</v>
      </c>
      <c r="K112" s="241"/>
      <c r="L112" s="229"/>
      <c r="M112" s="230"/>
      <c r="N112" s="231"/>
      <c r="O112" s="232"/>
      <c r="P112" s="233"/>
      <c r="Q112" s="260"/>
      <c r="R112" s="257"/>
    </row>
    <row r="113" ht="21" spans="1:18">
      <c r="A113" s="175" t="s">
        <v>349</v>
      </c>
      <c r="B113" s="176" t="s">
        <v>350</v>
      </c>
      <c r="C113" s="177" t="s">
        <v>89</v>
      </c>
      <c r="D113" s="178" t="s">
        <v>351</v>
      </c>
      <c r="E113" s="179" t="s">
        <v>97</v>
      </c>
      <c r="F113" s="180">
        <v>3</v>
      </c>
      <c r="G113" s="181">
        <v>174.49</v>
      </c>
      <c r="H113" s="182">
        <v>0.2897</v>
      </c>
      <c r="I113" s="226">
        <f t="shared" si="28"/>
        <v>225.03</v>
      </c>
      <c r="J113" s="227">
        <f t="shared" si="29"/>
        <v>675.09</v>
      </c>
      <c r="K113" s="241"/>
      <c r="L113" s="229"/>
      <c r="M113" s="230"/>
      <c r="N113" s="231"/>
      <c r="O113" s="232"/>
      <c r="P113" s="233"/>
      <c r="Q113" s="260"/>
      <c r="R113" s="257"/>
    </row>
    <row r="114" ht="42" spans="1:18">
      <c r="A114" s="175" t="s">
        <v>352</v>
      </c>
      <c r="B114" s="176" t="s">
        <v>353</v>
      </c>
      <c r="C114" s="177" t="s">
        <v>112</v>
      </c>
      <c r="D114" s="178" t="s">
        <v>354</v>
      </c>
      <c r="E114" s="179" t="s">
        <v>97</v>
      </c>
      <c r="F114" s="180">
        <v>1</v>
      </c>
      <c r="G114" s="181">
        <v>427.14</v>
      </c>
      <c r="H114" s="182">
        <v>0.2897</v>
      </c>
      <c r="I114" s="226">
        <f t="shared" si="28"/>
        <v>550.88</v>
      </c>
      <c r="J114" s="227">
        <f t="shared" si="29"/>
        <v>550.88</v>
      </c>
      <c r="K114" s="241"/>
      <c r="L114" s="229"/>
      <c r="M114" s="230"/>
      <c r="N114" s="231"/>
      <c r="O114" s="232"/>
      <c r="P114" s="233"/>
      <c r="Q114" s="260"/>
      <c r="R114" s="257"/>
    </row>
    <row r="115" ht="42" spans="1:18">
      <c r="A115" s="175" t="s">
        <v>355</v>
      </c>
      <c r="B115" s="176" t="s">
        <v>356</v>
      </c>
      <c r="C115" s="177" t="s">
        <v>112</v>
      </c>
      <c r="D115" s="178" t="s">
        <v>357</v>
      </c>
      <c r="E115" s="179" t="s">
        <v>97</v>
      </c>
      <c r="F115" s="180">
        <v>1</v>
      </c>
      <c r="G115" s="181">
        <v>97.16</v>
      </c>
      <c r="H115" s="182">
        <v>0.2897</v>
      </c>
      <c r="I115" s="226">
        <f t="shared" si="28"/>
        <v>125.3</v>
      </c>
      <c r="J115" s="227">
        <f t="shared" si="29"/>
        <v>125.3</v>
      </c>
      <c r="K115" s="241"/>
      <c r="L115" s="229"/>
      <c r="M115" s="230"/>
      <c r="N115" s="231"/>
      <c r="O115" s="232"/>
      <c r="P115" s="233"/>
      <c r="Q115" s="260"/>
      <c r="R115" s="257"/>
    </row>
    <row r="116" ht="31.5" spans="1:18">
      <c r="A116" s="175" t="s">
        <v>358</v>
      </c>
      <c r="B116" s="176" t="s">
        <v>359</v>
      </c>
      <c r="C116" s="177" t="s">
        <v>112</v>
      </c>
      <c r="D116" s="178" t="s">
        <v>360</v>
      </c>
      <c r="E116" s="179" t="s">
        <v>97</v>
      </c>
      <c r="F116" s="180">
        <v>4</v>
      </c>
      <c r="G116" s="181">
        <v>174.45</v>
      </c>
      <c r="H116" s="182">
        <v>0.2897</v>
      </c>
      <c r="I116" s="226">
        <f t="shared" si="28"/>
        <v>224.98</v>
      </c>
      <c r="J116" s="227">
        <f t="shared" si="29"/>
        <v>899.92</v>
      </c>
      <c r="K116" s="241"/>
      <c r="L116" s="229"/>
      <c r="M116" s="230"/>
      <c r="N116" s="231"/>
      <c r="O116" s="232"/>
      <c r="P116" s="233"/>
      <c r="Q116" s="260"/>
      <c r="R116" s="257"/>
    </row>
    <row r="117" ht="42" spans="1:18">
      <c r="A117" s="175" t="s">
        <v>361</v>
      </c>
      <c r="B117" s="176" t="s">
        <v>362</v>
      </c>
      <c r="C117" s="177" t="s">
        <v>112</v>
      </c>
      <c r="D117" s="178" t="s">
        <v>363</v>
      </c>
      <c r="E117" s="179" t="s">
        <v>97</v>
      </c>
      <c r="F117" s="180">
        <v>4</v>
      </c>
      <c r="G117" s="181">
        <v>46.86</v>
      </c>
      <c r="H117" s="182">
        <v>0.2897</v>
      </c>
      <c r="I117" s="226">
        <f t="shared" si="28"/>
        <v>60.43</v>
      </c>
      <c r="J117" s="227">
        <f t="shared" si="29"/>
        <v>241.72</v>
      </c>
      <c r="K117" s="241"/>
      <c r="L117" s="229"/>
      <c r="M117" s="230"/>
      <c r="N117" s="231"/>
      <c r="O117" s="232"/>
      <c r="P117" s="233"/>
      <c r="Q117" s="260"/>
      <c r="R117" s="257"/>
    </row>
    <row r="118" ht="73.5" spans="1:18">
      <c r="A118" s="175" t="s">
        <v>364</v>
      </c>
      <c r="B118" s="176" t="s">
        <v>365</v>
      </c>
      <c r="C118" s="177" t="s">
        <v>117</v>
      </c>
      <c r="D118" s="178" t="s">
        <v>366</v>
      </c>
      <c r="E118" s="179" t="s">
        <v>97</v>
      </c>
      <c r="F118" s="180">
        <v>3</v>
      </c>
      <c r="G118" s="181">
        <v>690.2</v>
      </c>
      <c r="H118" s="182">
        <v>0.2897</v>
      </c>
      <c r="I118" s="226">
        <f t="shared" si="28"/>
        <v>890.15</v>
      </c>
      <c r="J118" s="227">
        <f t="shared" si="29"/>
        <v>2670.45</v>
      </c>
      <c r="K118" s="241"/>
      <c r="L118" s="229"/>
      <c r="M118" s="230"/>
      <c r="N118" s="231"/>
      <c r="O118" s="232"/>
      <c r="P118" s="233"/>
      <c r="Q118" s="260"/>
      <c r="R118" s="257"/>
    </row>
    <row r="119" ht="52.5" spans="1:18">
      <c r="A119" s="175" t="s">
        <v>367</v>
      </c>
      <c r="B119" s="176" t="s">
        <v>368</v>
      </c>
      <c r="C119" s="177" t="s">
        <v>112</v>
      </c>
      <c r="D119" s="178" t="s">
        <v>369</v>
      </c>
      <c r="E119" s="179" t="s">
        <v>97</v>
      </c>
      <c r="F119" s="180">
        <v>3</v>
      </c>
      <c r="G119" s="181">
        <v>89.3</v>
      </c>
      <c r="H119" s="182">
        <v>0.2897</v>
      </c>
      <c r="I119" s="226">
        <f t="shared" si="28"/>
        <v>115.17</v>
      </c>
      <c r="J119" s="227">
        <f t="shared" si="29"/>
        <v>345.51</v>
      </c>
      <c r="K119" s="241"/>
      <c r="L119" s="229"/>
      <c r="M119" s="230"/>
      <c r="N119" s="231"/>
      <c r="O119" s="232"/>
      <c r="P119" s="233"/>
      <c r="Q119" s="260"/>
      <c r="R119" s="257"/>
    </row>
    <row r="120" ht="31.5" spans="1:18">
      <c r="A120" s="175" t="s">
        <v>370</v>
      </c>
      <c r="B120" s="176" t="s">
        <v>371</v>
      </c>
      <c r="C120" s="177" t="s">
        <v>112</v>
      </c>
      <c r="D120" s="178" t="s">
        <v>372</v>
      </c>
      <c r="E120" s="179" t="s">
        <v>97</v>
      </c>
      <c r="F120" s="180">
        <v>11</v>
      </c>
      <c r="G120" s="181">
        <v>46.86</v>
      </c>
      <c r="H120" s="182">
        <v>0.2897</v>
      </c>
      <c r="I120" s="226">
        <f t="shared" si="28"/>
        <v>60.43</v>
      </c>
      <c r="J120" s="227">
        <f t="shared" si="29"/>
        <v>664.73</v>
      </c>
      <c r="K120" s="241"/>
      <c r="L120" s="229"/>
      <c r="M120" s="230"/>
      <c r="N120" s="231"/>
      <c r="O120" s="232"/>
      <c r="P120" s="233"/>
      <c r="Q120" s="260"/>
      <c r="R120" s="257"/>
    </row>
    <row r="121" ht="42" spans="1:18">
      <c r="A121" s="175" t="s">
        <v>373</v>
      </c>
      <c r="B121" s="176" t="s">
        <v>374</v>
      </c>
      <c r="C121" s="177" t="s">
        <v>112</v>
      </c>
      <c r="D121" s="178" t="s">
        <v>375</v>
      </c>
      <c r="E121" s="179" t="s">
        <v>97</v>
      </c>
      <c r="F121" s="180">
        <v>2</v>
      </c>
      <c r="G121" s="181">
        <v>67.96</v>
      </c>
      <c r="H121" s="182">
        <v>0.2897</v>
      </c>
      <c r="I121" s="226">
        <f t="shared" si="28"/>
        <v>87.64</v>
      </c>
      <c r="J121" s="227">
        <f t="shared" si="29"/>
        <v>175.28</v>
      </c>
      <c r="K121" s="241"/>
      <c r="L121" s="229"/>
      <c r="M121" s="230"/>
      <c r="N121" s="231"/>
      <c r="O121" s="232"/>
      <c r="P121" s="233"/>
      <c r="Q121" s="260"/>
      <c r="R121" s="257"/>
    </row>
    <row r="122" ht="42" spans="1:18">
      <c r="A122" s="175" t="s">
        <v>376</v>
      </c>
      <c r="B122" s="176" t="s">
        <v>377</v>
      </c>
      <c r="C122" s="177" t="s">
        <v>95</v>
      </c>
      <c r="D122" s="178" t="s">
        <v>378</v>
      </c>
      <c r="E122" s="179" t="s">
        <v>97</v>
      </c>
      <c r="F122" s="180">
        <v>1</v>
      </c>
      <c r="G122" s="181">
        <v>266.345</v>
      </c>
      <c r="H122" s="182">
        <v>0.2897</v>
      </c>
      <c r="I122" s="226">
        <f t="shared" si="28"/>
        <v>343.5</v>
      </c>
      <c r="J122" s="227">
        <f t="shared" si="29"/>
        <v>343.5</v>
      </c>
      <c r="K122" s="241"/>
      <c r="L122" s="229"/>
      <c r="M122" s="230"/>
      <c r="N122" s="231"/>
      <c r="O122" s="232"/>
      <c r="P122" s="233"/>
      <c r="Q122" s="260"/>
      <c r="R122" s="257"/>
    </row>
    <row r="123" ht="63" spans="1:18">
      <c r="A123" s="175" t="s">
        <v>379</v>
      </c>
      <c r="B123" s="176" t="s">
        <v>380</v>
      </c>
      <c r="C123" s="177" t="s">
        <v>95</v>
      </c>
      <c r="D123" s="178" t="s">
        <v>381</v>
      </c>
      <c r="E123" s="179" t="s">
        <v>97</v>
      </c>
      <c r="F123" s="180">
        <v>1</v>
      </c>
      <c r="G123" s="181">
        <v>650.67</v>
      </c>
      <c r="H123" s="182">
        <v>0.2897</v>
      </c>
      <c r="I123" s="226">
        <f t="shared" si="28"/>
        <v>839.16</v>
      </c>
      <c r="J123" s="227">
        <f t="shared" si="29"/>
        <v>839.16</v>
      </c>
      <c r="K123" s="241"/>
      <c r="L123" s="229"/>
      <c r="M123" s="230"/>
      <c r="N123" s="231"/>
      <c r="O123" s="232"/>
      <c r="P123" s="233"/>
      <c r="Q123" s="260"/>
      <c r="R123" s="257"/>
    </row>
    <row r="124" ht="63" spans="1:18">
      <c r="A124" s="175" t="s">
        <v>382</v>
      </c>
      <c r="B124" s="176" t="s">
        <v>383</v>
      </c>
      <c r="C124" s="177" t="s">
        <v>95</v>
      </c>
      <c r="D124" s="178" t="s">
        <v>384</v>
      </c>
      <c r="E124" s="179" t="s">
        <v>97</v>
      </c>
      <c r="F124" s="180">
        <v>1</v>
      </c>
      <c r="G124" s="181">
        <v>982.8</v>
      </c>
      <c r="H124" s="182">
        <v>0.2897</v>
      </c>
      <c r="I124" s="226">
        <f t="shared" si="28"/>
        <v>1267.51</v>
      </c>
      <c r="J124" s="227">
        <f t="shared" si="29"/>
        <v>1267.51</v>
      </c>
      <c r="K124" s="241"/>
      <c r="L124" s="229"/>
      <c r="M124" s="230"/>
      <c r="N124" s="231"/>
      <c r="O124" s="232"/>
      <c r="P124" s="233"/>
      <c r="Q124" s="260"/>
      <c r="R124" s="257"/>
    </row>
    <row r="125" ht="52.5" spans="1:18">
      <c r="A125" s="175" t="s">
        <v>385</v>
      </c>
      <c r="B125" s="176" t="s">
        <v>386</v>
      </c>
      <c r="C125" s="177" t="s">
        <v>95</v>
      </c>
      <c r="D125" s="178" t="s">
        <v>387</v>
      </c>
      <c r="E125" s="179" t="s">
        <v>97</v>
      </c>
      <c r="F125" s="180">
        <v>1</v>
      </c>
      <c r="G125" s="181">
        <v>4966.624</v>
      </c>
      <c r="H125" s="182">
        <v>0.2897</v>
      </c>
      <c r="I125" s="226">
        <f t="shared" si="28"/>
        <v>6405.45</v>
      </c>
      <c r="J125" s="227">
        <f t="shared" si="29"/>
        <v>6405.45</v>
      </c>
      <c r="K125" s="241"/>
      <c r="L125" s="229"/>
      <c r="M125" s="230"/>
      <c r="N125" s="231"/>
      <c r="O125" s="232"/>
      <c r="P125" s="233"/>
      <c r="Q125" s="260"/>
      <c r="R125" s="257"/>
    </row>
    <row r="126" ht="63" spans="1:18">
      <c r="A126" s="175" t="s">
        <v>388</v>
      </c>
      <c r="B126" s="176" t="s">
        <v>389</v>
      </c>
      <c r="C126" s="177" t="s">
        <v>95</v>
      </c>
      <c r="D126" s="178" t="s">
        <v>390</v>
      </c>
      <c r="E126" s="179" t="s">
        <v>97</v>
      </c>
      <c r="F126" s="180">
        <v>1</v>
      </c>
      <c r="G126" s="181">
        <v>771.815</v>
      </c>
      <c r="H126" s="182">
        <v>0.2897</v>
      </c>
      <c r="I126" s="226">
        <f t="shared" si="28"/>
        <v>995.4</v>
      </c>
      <c r="J126" s="227">
        <f t="shared" si="29"/>
        <v>995.4</v>
      </c>
      <c r="K126" s="241"/>
      <c r="L126" s="229"/>
      <c r="M126" s="230"/>
      <c r="N126" s="231"/>
      <c r="O126" s="232"/>
      <c r="P126" s="233"/>
      <c r="Q126" s="260"/>
      <c r="R126" s="257"/>
    </row>
    <row r="127" ht="52.5" spans="1:18">
      <c r="A127" s="175" t="s">
        <v>391</v>
      </c>
      <c r="B127" s="176" t="s">
        <v>392</v>
      </c>
      <c r="C127" s="177" t="s">
        <v>95</v>
      </c>
      <c r="D127" s="178" t="s">
        <v>393</v>
      </c>
      <c r="E127" s="179" t="s">
        <v>97</v>
      </c>
      <c r="F127" s="180">
        <v>1</v>
      </c>
      <c r="G127" s="181">
        <v>330.44</v>
      </c>
      <c r="H127" s="182">
        <v>0.2897</v>
      </c>
      <c r="I127" s="226">
        <f t="shared" si="28"/>
        <v>426.16</v>
      </c>
      <c r="J127" s="227">
        <f t="shared" si="29"/>
        <v>426.16</v>
      </c>
      <c r="K127" s="241"/>
      <c r="L127" s="229"/>
      <c r="M127" s="230"/>
      <c r="N127" s="231"/>
      <c r="O127" s="232"/>
      <c r="P127" s="233"/>
      <c r="Q127" s="260"/>
      <c r="R127" s="257"/>
    </row>
    <row r="128" ht="52.5" spans="1:18">
      <c r="A128" s="175" t="s">
        <v>394</v>
      </c>
      <c r="B128" s="176" t="s">
        <v>395</v>
      </c>
      <c r="C128" s="177" t="s">
        <v>95</v>
      </c>
      <c r="D128" s="178" t="s">
        <v>396</v>
      </c>
      <c r="E128" s="179" t="s">
        <v>97</v>
      </c>
      <c r="F128" s="180">
        <v>1</v>
      </c>
      <c r="G128" s="181">
        <v>791.634</v>
      </c>
      <c r="H128" s="182">
        <v>0.2897</v>
      </c>
      <c r="I128" s="226">
        <f t="shared" si="28"/>
        <v>1020.97</v>
      </c>
      <c r="J128" s="227">
        <f t="shared" si="29"/>
        <v>1020.97</v>
      </c>
      <c r="K128" s="241"/>
      <c r="L128" s="229"/>
      <c r="M128" s="230"/>
      <c r="N128" s="231"/>
      <c r="O128" s="232"/>
      <c r="P128" s="233"/>
      <c r="Q128" s="260"/>
      <c r="R128" s="257"/>
    </row>
    <row r="129" ht="42" spans="1:18">
      <c r="A129" s="175" t="s">
        <v>397</v>
      </c>
      <c r="B129" s="176" t="s">
        <v>398</v>
      </c>
      <c r="C129" s="177" t="s">
        <v>117</v>
      </c>
      <c r="D129" s="178" t="s">
        <v>399</v>
      </c>
      <c r="E129" s="179" t="s">
        <v>209</v>
      </c>
      <c r="F129" s="180">
        <f>2.56+0.6+0.6+0.4+4+0.802</f>
        <v>8.962</v>
      </c>
      <c r="G129" s="181">
        <v>90.2</v>
      </c>
      <c r="H129" s="182">
        <v>0.2897</v>
      </c>
      <c r="I129" s="226">
        <f t="shared" si="28"/>
        <v>116.33</v>
      </c>
      <c r="J129" s="227">
        <f t="shared" si="29"/>
        <v>1042.54</v>
      </c>
      <c r="K129" s="241"/>
      <c r="L129" s="229"/>
      <c r="M129" s="230"/>
      <c r="N129" s="231"/>
      <c r="O129" s="232"/>
      <c r="P129" s="233"/>
      <c r="Q129" s="260"/>
      <c r="R129" s="257"/>
    </row>
    <row r="130" ht="31.5" spans="1:18">
      <c r="A130" s="175" t="s">
        <v>400</v>
      </c>
      <c r="B130" s="176" t="s">
        <v>401</v>
      </c>
      <c r="C130" s="177" t="s">
        <v>95</v>
      </c>
      <c r="D130" s="178" t="s">
        <v>402</v>
      </c>
      <c r="E130" s="179" t="s">
        <v>91</v>
      </c>
      <c r="F130" s="180">
        <v>1.4848</v>
      </c>
      <c r="G130" s="181">
        <v>59.404</v>
      </c>
      <c r="H130" s="182">
        <v>0.2897</v>
      </c>
      <c r="I130" s="226">
        <f t="shared" si="28"/>
        <v>76.61</v>
      </c>
      <c r="J130" s="227">
        <f t="shared" si="29"/>
        <v>113.75</v>
      </c>
      <c r="K130" s="241"/>
      <c r="L130" s="229"/>
      <c r="M130" s="230"/>
      <c r="N130" s="231"/>
      <c r="O130" s="232"/>
      <c r="P130" s="233"/>
      <c r="Q130" s="260"/>
      <c r="R130" s="257"/>
    </row>
    <row r="131" ht="21" spans="1:18">
      <c r="A131" s="175" t="s">
        <v>403</v>
      </c>
      <c r="B131" s="176" t="s">
        <v>404</v>
      </c>
      <c r="C131" s="177" t="s">
        <v>117</v>
      </c>
      <c r="D131" s="178" t="s">
        <v>405</v>
      </c>
      <c r="E131" s="179" t="s">
        <v>97</v>
      </c>
      <c r="F131" s="180">
        <v>4</v>
      </c>
      <c r="G131" s="181">
        <v>31.41</v>
      </c>
      <c r="H131" s="182">
        <v>0.2897</v>
      </c>
      <c r="I131" s="226">
        <f t="shared" si="28"/>
        <v>40.5</v>
      </c>
      <c r="J131" s="227">
        <f t="shared" si="29"/>
        <v>162</v>
      </c>
      <c r="K131" s="241"/>
      <c r="L131" s="229"/>
      <c r="M131" s="230"/>
      <c r="N131" s="231"/>
      <c r="O131" s="232"/>
      <c r="P131" s="233"/>
      <c r="Q131" s="260"/>
      <c r="R131" s="257"/>
    </row>
    <row r="132" ht="21" spans="1:18">
      <c r="A132" s="175" t="s">
        <v>406</v>
      </c>
      <c r="B132" s="176" t="s">
        <v>407</v>
      </c>
      <c r="C132" s="177" t="s">
        <v>117</v>
      </c>
      <c r="D132" s="178" t="s">
        <v>408</v>
      </c>
      <c r="E132" s="179" t="s">
        <v>97</v>
      </c>
      <c r="F132" s="180">
        <v>4</v>
      </c>
      <c r="G132" s="181">
        <v>41.41</v>
      </c>
      <c r="H132" s="182">
        <v>0.2897</v>
      </c>
      <c r="I132" s="226">
        <f t="shared" si="28"/>
        <v>53.4</v>
      </c>
      <c r="J132" s="227">
        <f t="shared" si="29"/>
        <v>213.6</v>
      </c>
      <c r="K132" s="241"/>
      <c r="L132" s="229"/>
      <c r="M132" s="230"/>
      <c r="N132" s="231"/>
      <c r="O132" s="232"/>
      <c r="P132" s="233"/>
      <c r="Q132" s="260"/>
      <c r="R132" s="257"/>
    </row>
    <row r="133" ht="42" spans="1:18">
      <c r="A133" s="175" t="s">
        <v>409</v>
      </c>
      <c r="B133" s="176" t="s">
        <v>410</v>
      </c>
      <c r="C133" s="177" t="s">
        <v>112</v>
      </c>
      <c r="D133" s="178" t="s">
        <v>411</v>
      </c>
      <c r="E133" s="179" t="s">
        <v>97</v>
      </c>
      <c r="F133" s="180">
        <v>4</v>
      </c>
      <c r="G133" s="181">
        <v>67.4</v>
      </c>
      <c r="H133" s="182">
        <v>0.2897</v>
      </c>
      <c r="I133" s="226">
        <f t="shared" si="28"/>
        <v>86.92</v>
      </c>
      <c r="J133" s="227">
        <f t="shared" si="29"/>
        <v>347.68</v>
      </c>
      <c r="K133" s="241"/>
      <c r="L133" s="229"/>
      <c r="M133" s="230"/>
      <c r="N133" s="231"/>
      <c r="O133" s="232"/>
      <c r="P133" s="233"/>
      <c r="Q133" s="260"/>
      <c r="R133" s="257"/>
    </row>
    <row r="134" ht="31.5" spans="1:18">
      <c r="A134" s="175" t="s">
        <v>412</v>
      </c>
      <c r="B134" s="176" t="s">
        <v>413</v>
      </c>
      <c r="C134" s="177" t="s">
        <v>89</v>
      </c>
      <c r="D134" s="178" t="s">
        <v>414</v>
      </c>
      <c r="E134" s="179" t="s">
        <v>91</v>
      </c>
      <c r="F134" s="180">
        <v>3.04</v>
      </c>
      <c r="G134" s="181">
        <v>363.36</v>
      </c>
      <c r="H134" s="182">
        <v>0.2897</v>
      </c>
      <c r="I134" s="226">
        <f t="shared" si="28"/>
        <v>468.62</v>
      </c>
      <c r="J134" s="227">
        <f t="shared" si="29"/>
        <v>1424.6</v>
      </c>
      <c r="K134" s="241"/>
      <c r="L134" s="229"/>
      <c r="M134" s="230"/>
      <c r="N134" s="231"/>
      <c r="O134" s="232"/>
      <c r="P134" s="233"/>
      <c r="Q134" s="260"/>
      <c r="R134" s="257"/>
    </row>
    <row r="135" ht="31.5" spans="1:18">
      <c r="A135" s="175" t="s">
        <v>415</v>
      </c>
      <c r="B135" s="176" t="s">
        <v>416</v>
      </c>
      <c r="C135" s="177" t="s">
        <v>112</v>
      </c>
      <c r="D135" s="178" t="s">
        <v>417</v>
      </c>
      <c r="E135" s="179" t="s">
        <v>97</v>
      </c>
      <c r="F135" s="180">
        <v>3</v>
      </c>
      <c r="G135" s="181">
        <v>288.22</v>
      </c>
      <c r="H135" s="182">
        <v>0.2897</v>
      </c>
      <c r="I135" s="226">
        <f t="shared" si="28"/>
        <v>371.71</v>
      </c>
      <c r="J135" s="227">
        <f t="shared" si="29"/>
        <v>1115.13</v>
      </c>
      <c r="K135" s="241"/>
      <c r="L135" s="229"/>
      <c r="M135" s="230"/>
      <c r="N135" s="231"/>
      <c r="O135" s="232"/>
      <c r="P135" s="233"/>
      <c r="Q135" s="260"/>
      <c r="R135" s="257"/>
    </row>
    <row r="136" spans="1:18">
      <c r="A136" s="183">
        <v>11</v>
      </c>
      <c r="B136" s="184"/>
      <c r="C136" s="185"/>
      <c r="D136" s="186" t="s">
        <v>32</v>
      </c>
      <c r="E136" s="187"/>
      <c r="F136" s="188"/>
      <c r="G136" s="189"/>
      <c r="H136" s="190"/>
      <c r="I136" s="190"/>
      <c r="J136" s="234"/>
      <c r="K136" s="250">
        <f>SUM(J137:J221)</f>
        <v>125061.32</v>
      </c>
      <c r="L136" s="236">
        <f>K136</f>
        <v>125061.32</v>
      </c>
      <c r="M136" s="237"/>
      <c r="N136" s="264"/>
      <c r="O136" s="239"/>
      <c r="P136" s="265"/>
      <c r="Q136" s="263">
        <f>SUM(P137:P221)</f>
        <v>0</v>
      </c>
      <c r="R136" s="259">
        <f>Q136</f>
        <v>0</v>
      </c>
    </row>
    <row r="137" ht="31.5" spans="1:18">
      <c r="A137" s="175" t="s">
        <v>418</v>
      </c>
      <c r="B137" s="176" t="s">
        <v>419</v>
      </c>
      <c r="C137" s="177" t="s">
        <v>89</v>
      </c>
      <c r="D137" s="178" t="s">
        <v>420</v>
      </c>
      <c r="E137" s="179" t="s">
        <v>97</v>
      </c>
      <c r="F137" s="180">
        <v>1</v>
      </c>
      <c r="G137" s="181">
        <v>4108.89</v>
      </c>
      <c r="H137" s="182">
        <v>0.2897</v>
      </c>
      <c r="I137" s="226">
        <f t="shared" ref="I137:I200" si="30">TRUNC(G137*(1+H137),2)</f>
        <v>5299.23</v>
      </c>
      <c r="J137" s="227">
        <f t="shared" ref="J137:J200" si="31">TRUNC(F137*I137,2)</f>
        <v>5299.23</v>
      </c>
      <c r="K137" s="241"/>
      <c r="L137" s="229"/>
      <c r="M137" s="230"/>
      <c r="N137" s="231"/>
      <c r="O137" s="232"/>
      <c r="P137" s="233"/>
      <c r="Q137" s="260"/>
      <c r="R137" s="257"/>
    </row>
    <row r="138" ht="31.5" spans="1:18">
      <c r="A138" s="175" t="s">
        <v>421</v>
      </c>
      <c r="B138" s="176" t="s">
        <v>422</v>
      </c>
      <c r="C138" s="177" t="s">
        <v>95</v>
      </c>
      <c r="D138" s="178" t="s">
        <v>423</v>
      </c>
      <c r="E138" s="179" t="s">
        <v>97</v>
      </c>
      <c r="F138" s="180">
        <v>2</v>
      </c>
      <c r="G138" s="181">
        <v>468.53</v>
      </c>
      <c r="H138" s="182">
        <v>0.2897</v>
      </c>
      <c r="I138" s="226">
        <f t="shared" si="30"/>
        <v>604.26</v>
      </c>
      <c r="J138" s="227">
        <f t="shared" si="31"/>
        <v>1208.52</v>
      </c>
      <c r="K138" s="241"/>
      <c r="L138" s="229"/>
      <c r="M138" s="230"/>
      <c r="N138" s="231"/>
      <c r="O138" s="232"/>
      <c r="P138" s="233"/>
      <c r="Q138" s="260"/>
      <c r="R138" s="257"/>
    </row>
    <row r="139" ht="31.5" spans="1:18">
      <c r="A139" s="175" t="s">
        <v>424</v>
      </c>
      <c r="B139" s="176" t="s">
        <v>425</v>
      </c>
      <c r="C139" s="177" t="s">
        <v>112</v>
      </c>
      <c r="D139" s="178" t="s">
        <v>426</v>
      </c>
      <c r="E139" s="179" t="s">
        <v>97</v>
      </c>
      <c r="F139" s="180">
        <v>2</v>
      </c>
      <c r="G139" s="181">
        <v>75.54</v>
      </c>
      <c r="H139" s="182">
        <v>0.2897</v>
      </c>
      <c r="I139" s="226">
        <f t="shared" si="30"/>
        <v>97.42</v>
      </c>
      <c r="J139" s="227">
        <f t="shared" si="31"/>
        <v>194.84</v>
      </c>
      <c r="K139" s="241"/>
      <c r="L139" s="229"/>
      <c r="M139" s="230"/>
      <c r="N139" s="231"/>
      <c r="O139" s="232"/>
      <c r="P139" s="233"/>
      <c r="Q139" s="260"/>
      <c r="R139" s="257"/>
    </row>
    <row r="140" ht="31.5" spans="1:18">
      <c r="A140" s="175" t="s">
        <v>427</v>
      </c>
      <c r="B140" s="176" t="s">
        <v>428</v>
      </c>
      <c r="C140" s="177" t="s">
        <v>112</v>
      </c>
      <c r="D140" s="178" t="s">
        <v>429</v>
      </c>
      <c r="E140" s="179" t="s">
        <v>97</v>
      </c>
      <c r="F140" s="180">
        <v>2</v>
      </c>
      <c r="G140" s="181">
        <v>75.54</v>
      </c>
      <c r="H140" s="182">
        <v>0.2897</v>
      </c>
      <c r="I140" s="226">
        <f t="shared" si="30"/>
        <v>97.42</v>
      </c>
      <c r="J140" s="227">
        <f t="shared" si="31"/>
        <v>194.84</v>
      </c>
      <c r="K140" s="241"/>
      <c r="L140" s="229"/>
      <c r="M140" s="230"/>
      <c r="N140" s="231"/>
      <c r="O140" s="232"/>
      <c r="P140" s="233"/>
      <c r="Q140" s="260"/>
      <c r="R140" s="257"/>
    </row>
    <row r="141" ht="31.5" spans="1:18">
      <c r="A141" s="175" t="s">
        <v>430</v>
      </c>
      <c r="B141" s="176" t="s">
        <v>431</v>
      </c>
      <c r="C141" s="177" t="s">
        <v>112</v>
      </c>
      <c r="D141" s="178" t="s">
        <v>432</v>
      </c>
      <c r="E141" s="179" t="s">
        <v>97</v>
      </c>
      <c r="F141" s="180">
        <v>1</v>
      </c>
      <c r="G141" s="181">
        <v>59.46</v>
      </c>
      <c r="H141" s="182">
        <v>0.2897</v>
      </c>
      <c r="I141" s="226">
        <f t="shared" si="30"/>
        <v>76.68</v>
      </c>
      <c r="J141" s="227">
        <f t="shared" si="31"/>
        <v>76.68</v>
      </c>
      <c r="K141" s="241"/>
      <c r="L141" s="229"/>
      <c r="M141" s="230"/>
      <c r="N141" s="231"/>
      <c r="O141" s="232"/>
      <c r="P141" s="233"/>
      <c r="Q141" s="260"/>
      <c r="R141" s="257"/>
    </row>
    <row r="142" ht="31.5" spans="1:18">
      <c r="A142" s="175" t="s">
        <v>433</v>
      </c>
      <c r="B142" s="176" t="s">
        <v>434</v>
      </c>
      <c r="C142" s="177" t="s">
        <v>112</v>
      </c>
      <c r="D142" s="178" t="s">
        <v>435</v>
      </c>
      <c r="E142" s="179" t="s">
        <v>97</v>
      </c>
      <c r="F142" s="180">
        <v>4</v>
      </c>
      <c r="G142" s="181">
        <v>13.55</v>
      </c>
      <c r="H142" s="182">
        <v>0.2897</v>
      </c>
      <c r="I142" s="226">
        <f t="shared" si="30"/>
        <v>17.47</v>
      </c>
      <c r="J142" s="227">
        <f t="shared" si="31"/>
        <v>69.88</v>
      </c>
      <c r="K142" s="241"/>
      <c r="L142" s="229"/>
      <c r="M142" s="230"/>
      <c r="N142" s="231"/>
      <c r="O142" s="232"/>
      <c r="P142" s="233"/>
      <c r="Q142" s="260"/>
      <c r="R142" s="257"/>
    </row>
    <row r="143" ht="31.5" spans="1:18">
      <c r="A143" s="175" t="s">
        <v>436</v>
      </c>
      <c r="B143" s="176" t="s">
        <v>437</v>
      </c>
      <c r="C143" s="177" t="s">
        <v>112</v>
      </c>
      <c r="D143" s="178" t="s">
        <v>438</v>
      </c>
      <c r="E143" s="179" t="s">
        <v>97</v>
      </c>
      <c r="F143" s="180">
        <v>11</v>
      </c>
      <c r="G143" s="181">
        <v>12.23</v>
      </c>
      <c r="H143" s="182">
        <v>0.2897</v>
      </c>
      <c r="I143" s="226">
        <f t="shared" si="30"/>
        <v>15.77</v>
      </c>
      <c r="J143" s="227">
        <f t="shared" si="31"/>
        <v>173.47</v>
      </c>
      <c r="K143" s="241"/>
      <c r="L143" s="229"/>
      <c r="M143" s="230"/>
      <c r="N143" s="231"/>
      <c r="O143" s="232"/>
      <c r="P143" s="233"/>
      <c r="Q143" s="260"/>
      <c r="R143" s="257"/>
    </row>
    <row r="144" ht="31.5" spans="1:18">
      <c r="A144" s="175" t="s">
        <v>439</v>
      </c>
      <c r="B144" s="176" t="s">
        <v>440</v>
      </c>
      <c r="C144" s="177" t="s">
        <v>112</v>
      </c>
      <c r="D144" s="178" t="s">
        <v>441</v>
      </c>
      <c r="E144" s="179" t="s">
        <v>97</v>
      </c>
      <c r="F144" s="180">
        <v>1</v>
      </c>
      <c r="G144" s="181">
        <v>11.57</v>
      </c>
      <c r="H144" s="182">
        <v>0.2897</v>
      </c>
      <c r="I144" s="226">
        <f t="shared" si="30"/>
        <v>14.92</v>
      </c>
      <c r="J144" s="227">
        <f t="shared" si="31"/>
        <v>14.92</v>
      </c>
      <c r="K144" s="241"/>
      <c r="L144" s="229"/>
      <c r="M144" s="230"/>
      <c r="N144" s="231"/>
      <c r="O144" s="232"/>
      <c r="P144" s="233"/>
      <c r="Q144" s="260"/>
      <c r="R144" s="257"/>
    </row>
    <row r="145" ht="31.5" spans="1:18">
      <c r="A145" s="175" t="s">
        <v>442</v>
      </c>
      <c r="B145" s="176" t="s">
        <v>443</v>
      </c>
      <c r="C145" s="177" t="s">
        <v>89</v>
      </c>
      <c r="D145" s="178" t="s">
        <v>444</v>
      </c>
      <c r="E145" s="179" t="s">
        <v>97</v>
      </c>
      <c r="F145" s="180">
        <v>4</v>
      </c>
      <c r="G145" s="181">
        <v>272.14</v>
      </c>
      <c r="H145" s="182">
        <v>0.2897</v>
      </c>
      <c r="I145" s="226">
        <f t="shared" si="30"/>
        <v>350.97</v>
      </c>
      <c r="J145" s="227">
        <f t="shared" si="31"/>
        <v>1403.88</v>
      </c>
      <c r="K145" s="241"/>
      <c r="L145" s="229"/>
      <c r="M145" s="230"/>
      <c r="N145" s="231"/>
      <c r="O145" s="232"/>
      <c r="P145" s="233"/>
      <c r="Q145" s="260"/>
      <c r="R145" s="257"/>
    </row>
    <row r="146" ht="42" spans="1:18">
      <c r="A146" s="175" t="s">
        <v>445</v>
      </c>
      <c r="B146" s="176" t="s">
        <v>446</v>
      </c>
      <c r="C146" s="177" t="s">
        <v>95</v>
      </c>
      <c r="D146" s="178" t="s">
        <v>447</v>
      </c>
      <c r="E146" s="179" t="s">
        <v>97</v>
      </c>
      <c r="F146" s="180">
        <v>9</v>
      </c>
      <c r="G146" s="181">
        <v>160.58</v>
      </c>
      <c r="H146" s="182">
        <v>0.2897</v>
      </c>
      <c r="I146" s="226">
        <f t="shared" si="30"/>
        <v>207.1</v>
      </c>
      <c r="J146" s="227">
        <f t="shared" si="31"/>
        <v>1863.9</v>
      </c>
      <c r="K146" s="241"/>
      <c r="L146" s="229"/>
      <c r="M146" s="230"/>
      <c r="N146" s="231"/>
      <c r="O146" s="232"/>
      <c r="P146" s="233"/>
      <c r="Q146" s="260"/>
      <c r="R146" s="257"/>
    </row>
    <row r="147" ht="31.5" spans="1:18">
      <c r="A147" s="175" t="s">
        <v>448</v>
      </c>
      <c r="B147" s="176" t="s">
        <v>449</v>
      </c>
      <c r="C147" s="177" t="s">
        <v>112</v>
      </c>
      <c r="D147" s="178" t="s">
        <v>450</v>
      </c>
      <c r="E147" s="179" t="s">
        <v>97</v>
      </c>
      <c r="F147" s="180">
        <v>1</v>
      </c>
      <c r="G147" s="181">
        <v>170.16</v>
      </c>
      <c r="H147" s="182">
        <v>0.2897</v>
      </c>
      <c r="I147" s="226">
        <f t="shared" si="30"/>
        <v>219.45</v>
      </c>
      <c r="J147" s="227">
        <f t="shared" si="31"/>
        <v>219.45</v>
      </c>
      <c r="K147" s="241"/>
      <c r="L147" s="229"/>
      <c r="M147" s="230"/>
      <c r="N147" s="231"/>
      <c r="O147" s="232"/>
      <c r="P147" s="233"/>
      <c r="Q147" s="260"/>
      <c r="R147" s="257"/>
    </row>
    <row r="148" ht="42" spans="1:18">
      <c r="A148" s="175" t="s">
        <v>451</v>
      </c>
      <c r="B148" s="176" t="s">
        <v>452</v>
      </c>
      <c r="C148" s="177" t="s">
        <v>112</v>
      </c>
      <c r="D148" s="178" t="s">
        <v>453</v>
      </c>
      <c r="E148" s="179" t="s">
        <v>209</v>
      </c>
      <c r="F148" s="180">
        <v>3350</v>
      </c>
      <c r="G148" s="181">
        <v>5.51</v>
      </c>
      <c r="H148" s="182">
        <v>0.2897</v>
      </c>
      <c r="I148" s="226">
        <f t="shared" si="30"/>
        <v>7.1</v>
      </c>
      <c r="J148" s="227">
        <f t="shared" si="31"/>
        <v>23785</v>
      </c>
      <c r="K148" s="241"/>
      <c r="L148" s="229"/>
      <c r="M148" s="230"/>
      <c r="N148" s="231"/>
      <c r="O148" s="232"/>
      <c r="P148" s="233"/>
      <c r="Q148" s="260"/>
      <c r="R148" s="257"/>
    </row>
    <row r="149" ht="42" spans="1:18">
      <c r="A149" s="175" t="s">
        <v>454</v>
      </c>
      <c r="B149" s="176" t="s">
        <v>455</v>
      </c>
      <c r="C149" s="177" t="s">
        <v>112</v>
      </c>
      <c r="D149" s="178" t="s">
        <v>456</v>
      </c>
      <c r="E149" s="179" t="s">
        <v>209</v>
      </c>
      <c r="F149" s="180">
        <v>210</v>
      </c>
      <c r="G149" s="181">
        <v>7.73</v>
      </c>
      <c r="H149" s="182">
        <v>0.2897</v>
      </c>
      <c r="I149" s="226">
        <f t="shared" si="30"/>
        <v>9.96</v>
      </c>
      <c r="J149" s="227">
        <f t="shared" si="31"/>
        <v>2091.6</v>
      </c>
      <c r="K149" s="241"/>
      <c r="L149" s="229"/>
      <c r="M149" s="230"/>
      <c r="N149" s="231"/>
      <c r="O149" s="232"/>
      <c r="P149" s="233"/>
      <c r="Q149" s="260"/>
      <c r="R149" s="257"/>
    </row>
    <row r="150" ht="42" spans="1:18">
      <c r="A150" s="175" t="s">
        <v>457</v>
      </c>
      <c r="B150" s="176" t="s">
        <v>458</v>
      </c>
      <c r="C150" s="177" t="s">
        <v>112</v>
      </c>
      <c r="D150" s="178" t="s">
        <v>459</v>
      </c>
      <c r="E150" s="179" t="s">
        <v>209</v>
      </c>
      <c r="F150" s="180">
        <v>40</v>
      </c>
      <c r="G150" s="181">
        <v>36.81</v>
      </c>
      <c r="H150" s="182">
        <v>0.2897</v>
      </c>
      <c r="I150" s="226">
        <f t="shared" si="30"/>
        <v>47.47</v>
      </c>
      <c r="J150" s="227">
        <f t="shared" si="31"/>
        <v>1898.8</v>
      </c>
      <c r="K150" s="241"/>
      <c r="L150" s="229"/>
      <c r="M150" s="230"/>
      <c r="N150" s="231"/>
      <c r="O150" s="232"/>
      <c r="P150" s="233"/>
      <c r="Q150" s="260"/>
      <c r="R150" s="257"/>
    </row>
    <row r="151" ht="42" spans="1:18">
      <c r="A151" s="175" t="s">
        <v>460</v>
      </c>
      <c r="B151" s="176" t="s">
        <v>461</v>
      </c>
      <c r="C151" s="177" t="s">
        <v>112</v>
      </c>
      <c r="D151" s="178" t="s">
        <v>462</v>
      </c>
      <c r="E151" s="179" t="s">
        <v>209</v>
      </c>
      <c r="F151" s="180">
        <v>40</v>
      </c>
      <c r="G151" s="181">
        <v>51.55</v>
      </c>
      <c r="H151" s="182">
        <v>0.2897</v>
      </c>
      <c r="I151" s="226">
        <f t="shared" si="30"/>
        <v>66.48</v>
      </c>
      <c r="J151" s="227">
        <f t="shared" si="31"/>
        <v>2659.2</v>
      </c>
      <c r="K151" s="241"/>
      <c r="L151" s="229"/>
      <c r="M151" s="230"/>
      <c r="N151" s="231"/>
      <c r="O151" s="232"/>
      <c r="P151" s="233"/>
      <c r="Q151" s="260"/>
      <c r="R151" s="257"/>
    </row>
    <row r="152" ht="42" spans="1:18">
      <c r="A152" s="175" t="s">
        <v>463</v>
      </c>
      <c r="B152" s="176" t="s">
        <v>464</v>
      </c>
      <c r="C152" s="177" t="s">
        <v>112</v>
      </c>
      <c r="D152" s="178" t="s">
        <v>465</v>
      </c>
      <c r="E152" s="179" t="s">
        <v>209</v>
      </c>
      <c r="F152" s="180">
        <v>120</v>
      </c>
      <c r="G152" s="181">
        <v>70.62</v>
      </c>
      <c r="H152" s="182">
        <v>0.2897</v>
      </c>
      <c r="I152" s="226">
        <f t="shared" si="30"/>
        <v>91.07</v>
      </c>
      <c r="J152" s="227">
        <f t="shared" si="31"/>
        <v>10928.4</v>
      </c>
      <c r="K152" s="241"/>
      <c r="L152" s="229"/>
      <c r="M152" s="230"/>
      <c r="N152" s="231"/>
      <c r="O152" s="232"/>
      <c r="P152" s="233"/>
      <c r="Q152" s="260"/>
      <c r="R152" s="257"/>
    </row>
    <row r="153" ht="42" spans="1:18">
      <c r="A153" s="175" t="s">
        <v>466</v>
      </c>
      <c r="B153" s="176" t="s">
        <v>467</v>
      </c>
      <c r="C153" s="177" t="s">
        <v>95</v>
      </c>
      <c r="D153" s="178" t="s">
        <v>468</v>
      </c>
      <c r="E153" s="179" t="s">
        <v>209</v>
      </c>
      <c r="F153" s="180">
        <v>74</v>
      </c>
      <c r="G153" s="181">
        <v>21.99</v>
      </c>
      <c r="H153" s="182">
        <v>0.2897</v>
      </c>
      <c r="I153" s="226">
        <f t="shared" si="30"/>
        <v>28.36</v>
      </c>
      <c r="J153" s="227">
        <f t="shared" si="31"/>
        <v>2098.64</v>
      </c>
      <c r="K153" s="241"/>
      <c r="L153" s="229"/>
      <c r="M153" s="230"/>
      <c r="N153" s="231"/>
      <c r="O153" s="232"/>
      <c r="P153" s="233"/>
      <c r="Q153" s="260"/>
      <c r="R153" s="257"/>
    </row>
    <row r="154" ht="42" spans="1:18">
      <c r="A154" s="175" t="s">
        <v>469</v>
      </c>
      <c r="B154" s="176" t="s">
        <v>470</v>
      </c>
      <c r="C154" s="177" t="s">
        <v>95</v>
      </c>
      <c r="D154" s="178" t="s">
        <v>471</v>
      </c>
      <c r="E154" s="179" t="s">
        <v>209</v>
      </c>
      <c r="F154" s="180">
        <v>7</v>
      </c>
      <c r="G154" s="181">
        <v>27.85</v>
      </c>
      <c r="H154" s="182">
        <v>0.2897</v>
      </c>
      <c r="I154" s="226">
        <f t="shared" si="30"/>
        <v>35.91</v>
      </c>
      <c r="J154" s="227">
        <f t="shared" si="31"/>
        <v>251.37</v>
      </c>
      <c r="K154" s="241"/>
      <c r="L154" s="229"/>
      <c r="M154" s="230"/>
      <c r="N154" s="231"/>
      <c r="O154" s="232"/>
      <c r="P154" s="233"/>
      <c r="Q154" s="260"/>
      <c r="R154" s="257"/>
    </row>
    <row r="155" ht="42" spans="1:18">
      <c r="A155" s="175" t="s">
        <v>472</v>
      </c>
      <c r="B155" s="176" t="s">
        <v>473</v>
      </c>
      <c r="C155" s="177" t="s">
        <v>95</v>
      </c>
      <c r="D155" s="178" t="s">
        <v>474</v>
      </c>
      <c r="E155" s="179" t="s">
        <v>209</v>
      </c>
      <c r="F155" s="180">
        <v>111</v>
      </c>
      <c r="G155" s="181">
        <v>28.11</v>
      </c>
      <c r="H155" s="182">
        <v>0.2897</v>
      </c>
      <c r="I155" s="226">
        <f t="shared" si="30"/>
        <v>36.25</v>
      </c>
      <c r="J155" s="227">
        <f t="shared" si="31"/>
        <v>4023.75</v>
      </c>
      <c r="K155" s="241"/>
      <c r="L155" s="229"/>
      <c r="M155" s="230"/>
      <c r="N155" s="231"/>
      <c r="O155" s="232"/>
      <c r="P155" s="233"/>
      <c r="Q155" s="260"/>
      <c r="R155" s="257"/>
    </row>
    <row r="156" ht="42" spans="1:18">
      <c r="A156" s="175" t="s">
        <v>475</v>
      </c>
      <c r="B156" s="176" t="s">
        <v>476</v>
      </c>
      <c r="C156" s="177" t="s">
        <v>95</v>
      </c>
      <c r="D156" s="178" t="s">
        <v>477</v>
      </c>
      <c r="E156" s="179" t="s">
        <v>209</v>
      </c>
      <c r="F156" s="180">
        <v>4</v>
      </c>
      <c r="G156" s="181">
        <v>33.96</v>
      </c>
      <c r="H156" s="182">
        <v>0.2897</v>
      </c>
      <c r="I156" s="226">
        <f t="shared" si="30"/>
        <v>43.79</v>
      </c>
      <c r="J156" s="227">
        <f t="shared" si="31"/>
        <v>175.16</v>
      </c>
      <c r="K156" s="241"/>
      <c r="L156" s="229"/>
      <c r="M156" s="230"/>
      <c r="N156" s="231"/>
      <c r="O156" s="232"/>
      <c r="P156" s="233"/>
      <c r="Q156" s="260"/>
      <c r="R156" s="257"/>
    </row>
    <row r="157" ht="42" spans="1:18">
      <c r="A157" s="175" t="s">
        <v>478</v>
      </c>
      <c r="B157" s="176" t="s">
        <v>479</v>
      </c>
      <c r="C157" s="177" t="s">
        <v>112</v>
      </c>
      <c r="D157" s="178" t="s">
        <v>480</v>
      </c>
      <c r="E157" s="179" t="s">
        <v>209</v>
      </c>
      <c r="F157" s="180">
        <v>115</v>
      </c>
      <c r="G157" s="181">
        <v>13.91</v>
      </c>
      <c r="H157" s="182">
        <v>0.2897</v>
      </c>
      <c r="I157" s="226">
        <f t="shared" si="30"/>
        <v>17.93</v>
      </c>
      <c r="J157" s="227">
        <f t="shared" si="31"/>
        <v>2061.95</v>
      </c>
      <c r="K157" s="241"/>
      <c r="L157" s="229"/>
      <c r="M157" s="230"/>
      <c r="N157" s="231"/>
      <c r="O157" s="232"/>
      <c r="P157" s="233"/>
      <c r="Q157" s="260"/>
      <c r="R157" s="257"/>
    </row>
    <row r="158" ht="52.5" spans="1:18">
      <c r="A158" s="175" t="s">
        <v>481</v>
      </c>
      <c r="B158" s="176" t="s">
        <v>482</v>
      </c>
      <c r="C158" s="177" t="s">
        <v>112</v>
      </c>
      <c r="D158" s="178" t="s">
        <v>483</v>
      </c>
      <c r="E158" s="179" t="s">
        <v>209</v>
      </c>
      <c r="F158" s="180">
        <v>7</v>
      </c>
      <c r="G158" s="181">
        <v>17.67</v>
      </c>
      <c r="H158" s="182">
        <v>0.2897</v>
      </c>
      <c r="I158" s="226">
        <f t="shared" si="30"/>
        <v>22.78</v>
      </c>
      <c r="J158" s="227">
        <f t="shared" si="31"/>
        <v>159.46</v>
      </c>
      <c r="K158" s="241"/>
      <c r="L158" s="229"/>
      <c r="M158" s="230"/>
      <c r="N158" s="231"/>
      <c r="O158" s="232"/>
      <c r="P158" s="233"/>
      <c r="Q158" s="260"/>
      <c r="R158" s="257"/>
    </row>
    <row r="159" ht="42" spans="1:18">
      <c r="A159" s="175" t="s">
        <v>484</v>
      </c>
      <c r="B159" s="176" t="s">
        <v>485</v>
      </c>
      <c r="C159" s="177" t="s">
        <v>117</v>
      </c>
      <c r="D159" s="178" t="s">
        <v>486</v>
      </c>
      <c r="E159" s="179" t="s">
        <v>209</v>
      </c>
      <c r="F159" s="180">
        <v>3</v>
      </c>
      <c r="G159" s="181">
        <v>78.94</v>
      </c>
      <c r="H159" s="182">
        <v>0.2897</v>
      </c>
      <c r="I159" s="226">
        <f t="shared" si="30"/>
        <v>101.8</v>
      </c>
      <c r="J159" s="227">
        <f t="shared" si="31"/>
        <v>305.4</v>
      </c>
      <c r="K159" s="241"/>
      <c r="L159" s="229"/>
      <c r="M159" s="230"/>
      <c r="N159" s="231"/>
      <c r="O159" s="232"/>
      <c r="P159" s="233"/>
      <c r="Q159" s="260"/>
      <c r="R159" s="257"/>
    </row>
    <row r="160" ht="42" spans="1:18">
      <c r="A160" s="175" t="s">
        <v>487</v>
      </c>
      <c r="B160" s="176" t="s">
        <v>488</v>
      </c>
      <c r="C160" s="177" t="s">
        <v>117</v>
      </c>
      <c r="D160" s="178" t="s">
        <v>489</v>
      </c>
      <c r="E160" s="179" t="s">
        <v>209</v>
      </c>
      <c r="F160" s="180">
        <v>2</v>
      </c>
      <c r="G160" s="181">
        <v>88.69</v>
      </c>
      <c r="H160" s="182">
        <v>0.2897</v>
      </c>
      <c r="I160" s="226">
        <f t="shared" si="30"/>
        <v>114.38</v>
      </c>
      <c r="J160" s="227">
        <f t="shared" si="31"/>
        <v>228.76</v>
      </c>
      <c r="K160" s="241"/>
      <c r="L160" s="229"/>
      <c r="M160" s="230"/>
      <c r="N160" s="231"/>
      <c r="O160" s="232"/>
      <c r="P160" s="233"/>
      <c r="Q160" s="260"/>
      <c r="R160" s="257"/>
    </row>
    <row r="161" ht="52.5" spans="1:18">
      <c r="A161" s="175" t="s">
        <v>490</v>
      </c>
      <c r="B161" s="176" t="s">
        <v>491</v>
      </c>
      <c r="C161" s="177" t="s">
        <v>112</v>
      </c>
      <c r="D161" s="178" t="s">
        <v>492</v>
      </c>
      <c r="E161" s="179" t="s">
        <v>209</v>
      </c>
      <c r="F161" s="180">
        <v>32</v>
      </c>
      <c r="G161" s="181">
        <v>12.86</v>
      </c>
      <c r="H161" s="182">
        <v>0.2897</v>
      </c>
      <c r="I161" s="226">
        <f t="shared" si="30"/>
        <v>16.58</v>
      </c>
      <c r="J161" s="227">
        <f t="shared" si="31"/>
        <v>530.56</v>
      </c>
      <c r="K161" s="241"/>
      <c r="L161" s="229"/>
      <c r="M161" s="230"/>
      <c r="N161" s="231"/>
      <c r="O161" s="232"/>
      <c r="P161" s="233"/>
      <c r="Q161" s="260"/>
      <c r="R161" s="257"/>
    </row>
    <row r="162" ht="42" spans="1:18">
      <c r="A162" s="175" t="s">
        <v>493</v>
      </c>
      <c r="B162" s="176" t="s">
        <v>494</v>
      </c>
      <c r="C162" s="177" t="s">
        <v>112</v>
      </c>
      <c r="D162" s="178" t="s">
        <v>495</v>
      </c>
      <c r="E162" s="179" t="s">
        <v>97</v>
      </c>
      <c r="F162" s="180">
        <v>58</v>
      </c>
      <c r="G162" s="181">
        <v>15.2</v>
      </c>
      <c r="H162" s="182">
        <v>0.2897</v>
      </c>
      <c r="I162" s="226">
        <f t="shared" si="30"/>
        <v>19.6</v>
      </c>
      <c r="J162" s="227">
        <f t="shared" si="31"/>
        <v>1136.8</v>
      </c>
      <c r="K162" s="241"/>
      <c r="L162" s="229"/>
      <c r="M162" s="230"/>
      <c r="N162" s="231"/>
      <c r="O162" s="232"/>
      <c r="P162" s="233"/>
      <c r="Q162" s="260"/>
      <c r="R162" s="257"/>
    </row>
    <row r="163" ht="52.5" spans="1:18">
      <c r="A163" s="175" t="s">
        <v>496</v>
      </c>
      <c r="B163" s="176" t="s">
        <v>497</v>
      </c>
      <c r="C163" s="177" t="s">
        <v>112</v>
      </c>
      <c r="D163" s="178" t="s">
        <v>498</v>
      </c>
      <c r="E163" s="179" t="s">
        <v>97</v>
      </c>
      <c r="F163" s="180">
        <v>2</v>
      </c>
      <c r="G163" s="181">
        <v>22.87</v>
      </c>
      <c r="H163" s="182">
        <v>0.2897</v>
      </c>
      <c r="I163" s="226">
        <f t="shared" si="30"/>
        <v>29.49</v>
      </c>
      <c r="J163" s="227">
        <f t="shared" si="31"/>
        <v>58.98</v>
      </c>
      <c r="K163" s="241"/>
      <c r="L163" s="229"/>
      <c r="M163" s="230"/>
      <c r="N163" s="231"/>
      <c r="O163" s="232"/>
      <c r="P163" s="233"/>
      <c r="Q163" s="260"/>
      <c r="R163" s="257"/>
    </row>
    <row r="164" ht="52.5" spans="1:18">
      <c r="A164" s="175" t="s">
        <v>499</v>
      </c>
      <c r="B164" s="176" t="s">
        <v>500</v>
      </c>
      <c r="C164" s="177" t="s">
        <v>95</v>
      </c>
      <c r="D164" s="178" t="s">
        <v>501</v>
      </c>
      <c r="E164" s="179" t="s">
        <v>502</v>
      </c>
      <c r="F164" s="180">
        <v>45</v>
      </c>
      <c r="G164" s="181">
        <v>20.33</v>
      </c>
      <c r="H164" s="182">
        <v>0.2897</v>
      </c>
      <c r="I164" s="226">
        <f t="shared" si="30"/>
        <v>26.21</v>
      </c>
      <c r="J164" s="227">
        <f t="shared" si="31"/>
        <v>1179.45</v>
      </c>
      <c r="K164" s="241"/>
      <c r="L164" s="229"/>
      <c r="M164" s="230"/>
      <c r="N164" s="231"/>
      <c r="O164" s="232"/>
      <c r="P164" s="233"/>
      <c r="Q164" s="260"/>
      <c r="R164" s="257"/>
    </row>
    <row r="165" ht="42" spans="1:18">
      <c r="A165" s="175" t="s">
        <v>503</v>
      </c>
      <c r="B165" s="176" t="s">
        <v>504</v>
      </c>
      <c r="C165" s="177" t="s">
        <v>95</v>
      </c>
      <c r="D165" s="178" t="s">
        <v>505</v>
      </c>
      <c r="E165" s="179" t="s">
        <v>502</v>
      </c>
      <c r="F165" s="180">
        <v>2</v>
      </c>
      <c r="G165" s="181">
        <v>26.21</v>
      </c>
      <c r="H165" s="182">
        <v>0.2897</v>
      </c>
      <c r="I165" s="226">
        <f t="shared" si="30"/>
        <v>33.8</v>
      </c>
      <c r="J165" s="227">
        <f t="shared" si="31"/>
        <v>67.6</v>
      </c>
      <c r="K165" s="241"/>
      <c r="L165" s="229"/>
      <c r="M165" s="230"/>
      <c r="N165" s="231"/>
      <c r="O165" s="232"/>
      <c r="P165" s="233"/>
      <c r="Q165" s="260"/>
      <c r="R165" s="257"/>
    </row>
    <row r="166" ht="31.5" spans="1:18">
      <c r="A166" s="175" t="s">
        <v>506</v>
      </c>
      <c r="B166" s="176" t="s">
        <v>507</v>
      </c>
      <c r="C166" s="177" t="s">
        <v>95</v>
      </c>
      <c r="D166" s="178" t="s">
        <v>508</v>
      </c>
      <c r="E166" s="179" t="s">
        <v>209</v>
      </c>
      <c r="F166" s="180">
        <v>69</v>
      </c>
      <c r="G166" s="181">
        <v>62.83</v>
      </c>
      <c r="H166" s="182">
        <v>0.2897</v>
      </c>
      <c r="I166" s="226">
        <f t="shared" si="30"/>
        <v>81.03</v>
      </c>
      <c r="J166" s="227">
        <f t="shared" si="31"/>
        <v>5591.07</v>
      </c>
      <c r="K166" s="241"/>
      <c r="L166" s="229"/>
      <c r="M166" s="230"/>
      <c r="N166" s="231"/>
      <c r="O166" s="232"/>
      <c r="P166" s="233"/>
      <c r="Q166" s="260"/>
      <c r="R166" s="257"/>
    </row>
    <row r="167" ht="21" spans="1:18">
      <c r="A167" s="175" t="s">
        <v>509</v>
      </c>
      <c r="B167" s="176" t="s">
        <v>510</v>
      </c>
      <c r="C167" s="177" t="s">
        <v>89</v>
      </c>
      <c r="D167" s="178" t="s">
        <v>511</v>
      </c>
      <c r="E167" s="179" t="s">
        <v>97</v>
      </c>
      <c r="F167" s="180">
        <v>6</v>
      </c>
      <c r="G167" s="181">
        <v>58.85</v>
      </c>
      <c r="H167" s="182">
        <v>0.2897</v>
      </c>
      <c r="I167" s="226">
        <f t="shared" si="30"/>
        <v>75.89</v>
      </c>
      <c r="J167" s="227">
        <f t="shared" si="31"/>
        <v>455.34</v>
      </c>
      <c r="K167" s="241"/>
      <c r="L167" s="229"/>
      <c r="M167" s="230"/>
      <c r="N167" s="231"/>
      <c r="O167" s="232"/>
      <c r="P167" s="233"/>
      <c r="Q167" s="260"/>
      <c r="R167" s="257"/>
    </row>
    <row r="168" ht="31.5" spans="1:18">
      <c r="A168" s="175" t="s">
        <v>512</v>
      </c>
      <c r="B168" s="176" t="s">
        <v>513</v>
      </c>
      <c r="C168" s="177" t="s">
        <v>117</v>
      </c>
      <c r="D168" s="178" t="s">
        <v>514</v>
      </c>
      <c r="E168" s="179" t="s">
        <v>97</v>
      </c>
      <c r="F168" s="180">
        <v>8</v>
      </c>
      <c r="G168" s="181">
        <v>31.2</v>
      </c>
      <c r="H168" s="182">
        <v>0.2897</v>
      </c>
      <c r="I168" s="226">
        <f t="shared" si="30"/>
        <v>40.23</v>
      </c>
      <c r="J168" s="227">
        <f t="shared" si="31"/>
        <v>321.84</v>
      </c>
      <c r="K168" s="241"/>
      <c r="L168" s="229"/>
      <c r="M168" s="230"/>
      <c r="N168" s="231"/>
      <c r="O168" s="232"/>
      <c r="P168" s="233"/>
      <c r="Q168" s="260"/>
      <c r="R168" s="257"/>
    </row>
    <row r="169" ht="42" spans="1:18">
      <c r="A169" s="175" t="s">
        <v>515</v>
      </c>
      <c r="B169" s="176" t="s">
        <v>516</v>
      </c>
      <c r="C169" s="177" t="s">
        <v>117</v>
      </c>
      <c r="D169" s="178" t="s">
        <v>517</v>
      </c>
      <c r="E169" s="179" t="s">
        <v>97</v>
      </c>
      <c r="F169" s="180">
        <v>1</v>
      </c>
      <c r="G169" s="181">
        <v>69.02</v>
      </c>
      <c r="H169" s="182">
        <v>0.2897</v>
      </c>
      <c r="I169" s="226">
        <f t="shared" si="30"/>
        <v>89.01</v>
      </c>
      <c r="J169" s="227">
        <f t="shared" si="31"/>
        <v>89.01</v>
      </c>
      <c r="K169" s="241"/>
      <c r="L169" s="229"/>
      <c r="M169" s="230"/>
      <c r="N169" s="231"/>
      <c r="O169" s="232"/>
      <c r="P169" s="233"/>
      <c r="Q169" s="260"/>
      <c r="R169" s="257"/>
    </row>
    <row r="170" ht="21" spans="1:18">
      <c r="A170" s="175" t="s">
        <v>518</v>
      </c>
      <c r="B170" s="176" t="s">
        <v>519</v>
      </c>
      <c r="C170" s="177" t="s">
        <v>89</v>
      </c>
      <c r="D170" s="178" t="s">
        <v>520</v>
      </c>
      <c r="E170" s="179" t="s">
        <v>97</v>
      </c>
      <c r="F170" s="180">
        <v>18</v>
      </c>
      <c r="G170" s="181">
        <v>22.79</v>
      </c>
      <c r="H170" s="182">
        <v>0.2897</v>
      </c>
      <c r="I170" s="226">
        <f t="shared" si="30"/>
        <v>29.39</v>
      </c>
      <c r="J170" s="227">
        <f t="shared" si="31"/>
        <v>529.02</v>
      </c>
      <c r="K170" s="241"/>
      <c r="L170" s="229"/>
      <c r="M170" s="230"/>
      <c r="N170" s="231"/>
      <c r="O170" s="232"/>
      <c r="P170" s="233"/>
      <c r="Q170" s="260"/>
      <c r="R170" s="257"/>
    </row>
    <row r="171" ht="21" spans="1:18">
      <c r="A171" s="175" t="s">
        <v>521</v>
      </c>
      <c r="B171" s="176" t="s">
        <v>522</v>
      </c>
      <c r="C171" s="177" t="s">
        <v>95</v>
      </c>
      <c r="D171" s="178" t="s">
        <v>523</v>
      </c>
      <c r="E171" s="179" t="s">
        <v>209</v>
      </c>
      <c r="F171" s="180">
        <v>35</v>
      </c>
      <c r="G171" s="181">
        <v>28.31</v>
      </c>
      <c r="H171" s="182">
        <v>0.2897</v>
      </c>
      <c r="I171" s="226">
        <f t="shared" si="30"/>
        <v>36.51</v>
      </c>
      <c r="J171" s="227">
        <f t="shared" si="31"/>
        <v>1277.85</v>
      </c>
      <c r="K171" s="241"/>
      <c r="L171" s="229"/>
      <c r="M171" s="230"/>
      <c r="N171" s="231"/>
      <c r="O171" s="232"/>
      <c r="P171" s="233"/>
      <c r="Q171" s="260"/>
      <c r="R171" s="257"/>
    </row>
    <row r="172" ht="31.5" spans="1:18">
      <c r="A172" s="175" t="s">
        <v>524</v>
      </c>
      <c r="B172" s="176" t="s">
        <v>525</v>
      </c>
      <c r="C172" s="177" t="s">
        <v>95</v>
      </c>
      <c r="D172" s="178" t="s">
        <v>526</v>
      </c>
      <c r="E172" s="179" t="s">
        <v>502</v>
      </c>
      <c r="F172" s="180">
        <v>38</v>
      </c>
      <c r="G172" s="181">
        <v>14.06</v>
      </c>
      <c r="H172" s="182">
        <v>0.2897</v>
      </c>
      <c r="I172" s="226">
        <f t="shared" si="30"/>
        <v>18.13</v>
      </c>
      <c r="J172" s="227">
        <f t="shared" si="31"/>
        <v>688.94</v>
      </c>
      <c r="K172" s="241"/>
      <c r="L172" s="229"/>
      <c r="M172" s="230"/>
      <c r="N172" s="231"/>
      <c r="O172" s="232"/>
      <c r="P172" s="233"/>
      <c r="Q172" s="260"/>
      <c r="R172" s="257"/>
    </row>
    <row r="173" ht="31.5" spans="1:18">
      <c r="A173" s="175" t="s">
        <v>527</v>
      </c>
      <c r="B173" s="176" t="s">
        <v>528</v>
      </c>
      <c r="C173" s="177" t="s">
        <v>95</v>
      </c>
      <c r="D173" s="178" t="s">
        <v>529</v>
      </c>
      <c r="E173" s="179" t="s">
        <v>502</v>
      </c>
      <c r="F173" s="180">
        <v>3</v>
      </c>
      <c r="G173" s="181">
        <v>12.73</v>
      </c>
      <c r="H173" s="182">
        <v>0.2897</v>
      </c>
      <c r="I173" s="226">
        <f t="shared" si="30"/>
        <v>16.41</v>
      </c>
      <c r="J173" s="227">
        <f t="shared" si="31"/>
        <v>49.23</v>
      </c>
      <c r="K173" s="241"/>
      <c r="L173" s="229"/>
      <c r="M173" s="230"/>
      <c r="N173" s="231"/>
      <c r="O173" s="232"/>
      <c r="P173" s="233"/>
      <c r="Q173" s="260"/>
      <c r="R173" s="257"/>
    </row>
    <row r="174" ht="21" spans="1:18">
      <c r="A174" s="175" t="s">
        <v>530</v>
      </c>
      <c r="B174" s="176" t="s">
        <v>531</v>
      </c>
      <c r="C174" s="177" t="s">
        <v>89</v>
      </c>
      <c r="D174" s="178" t="s">
        <v>532</v>
      </c>
      <c r="E174" s="179" t="s">
        <v>97</v>
      </c>
      <c r="F174" s="180">
        <v>38</v>
      </c>
      <c r="G174" s="181">
        <v>36.26</v>
      </c>
      <c r="H174" s="182">
        <v>0.2897</v>
      </c>
      <c r="I174" s="226">
        <f t="shared" si="30"/>
        <v>46.76</v>
      </c>
      <c r="J174" s="227">
        <f t="shared" si="31"/>
        <v>1776.88</v>
      </c>
      <c r="K174" s="241"/>
      <c r="L174" s="229"/>
      <c r="M174" s="230"/>
      <c r="N174" s="231"/>
      <c r="O174" s="232"/>
      <c r="P174" s="233"/>
      <c r="Q174" s="260"/>
      <c r="R174" s="257"/>
    </row>
    <row r="175" ht="42" spans="1:18">
      <c r="A175" s="175" t="s">
        <v>533</v>
      </c>
      <c r="B175" s="176" t="s">
        <v>534</v>
      </c>
      <c r="C175" s="177" t="s">
        <v>95</v>
      </c>
      <c r="D175" s="178" t="s">
        <v>535</v>
      </c>
      <c r="E175" s="179" t="s">
        <v>97</v>
      </c>
      <c r="F175" s="180">
        <v>18</v>
      </c>
      <c r="G175" s="181">
        <v>28.52</v>
      </c>
      <c r="H175" s="182">
        <v>0.2897</v>
      </c>
      <c r="I175" s="226">
        <f t="shared" si="30"/>
        <v>36.78</v>
      </c>
      <c r="J175" s="227">
        <f t="shared" si="31"/>
        <v>662.04</v>
      </c>
      <c r="K175" s="241"/>
      <c r="L175" s="229"/>
      <c r="M175" s="230"/>
      <c r="N175" s="231"/>
      <c r="O175" s="232"/>
      <c r="P175" s="233"/>
      <c r="Q175" s="260"/>
      <c r="R175" s="257"/>
    </row>
    <row r="176" ht="52.5" spans="1:18">
      <c r="A176" s="175" t="s">
        <v>536</v>
      </c>
      <c r="B176" s="176" t="s">
        <v>537</v>
      </c>
      <c r="C176" s="177" t="s">
        <v>112</v>
      </c>
      <c r="D176" s="178" t="s">
        <v>538</v>
      </c>
      <c r="E176" s="179" t="s">
        <v>97</v>
      </c>
      <c r="F176" s="180">
        <v>2</v>
      </c>
      <c r="G176" s="181">
        <v>32.83</v>
      </c>
      <c r="H176" s="182">
        <v>0.2897</v>
      </c>
      <c r="I176" s="226">
        <f t="shared" si="30"/>
        <v>42.34</v>
      </c>
      <c r="J176" s="227">
        <f t="shared" si="31"/>
        <v>84.68</v>
      </c>
      <c r="K176" s="241"/>
      <c r="L176" s="229"/>
      <c r="M176" s="230"/>
      <c r="N176" s="231"/>
      <c r="O176" s="232"/>
      <c r="P176" s="233"/>
      <c r="Q176" s="260"/>
      <c r="R176" s="257"/>
    </row>
    <row r="177" ht="21" spans="1:18">
      <c r="A177" s="175" t="s">
        <v>539</v>
      </c>
      <c r="B177" s="176" t="s">
        <v>540</v>
      </c>
      <c r="C177" s="177" t="s">
        <v>89</v>
      </c>
      <c r="D177" s="178" t="s">
        <v>541</v>
      </c>
      <c r="E177" s="179" t="s">
        <v>97</v>
      </c>
      <c r="F177" s="180">
        <v>5</v>
      </c>
      <c r="G177" s="181">
        <v>35.88</v>
      </c>
      <c r="H177" s="182">
        <v>0.2897</v>
      </c>
      <c r="I177" s="226">
        <f t="shared" si="30"/>
        <v>46.27</v>
      </c>
      <c r="J177" s="227">
        <f t="shared" si="31"/>
        <v>231.35</v>
      </c>
      <c r="K177" s="241"/>
      <c r="L177" s="229"/>
      <c r="M177" s="230"/>
      <c r="N177" s="231"/>
      <c r="O177" s="232"/>
      <c r="P177" s="233"/>
      <c r="Q177" s="260"/>
      <c r="R177" s="257"/>
    </row>
    <row r="178" ht="52.5" spans="1:18">
      <c r="A178" s="175" t="s">
        <v>542</v>
      </c>
      <c r="B178" s="176" t="s">
        <v>543</v>
      </c>
      <c r="C178" s="177" t="s">
        <v>112</v>
      </c>
      <c r="D178" s="178" t="s">
        <v>544</v>
      </c>
      <c r="E178" s="179" t="s">
        <v>97</v>
      </c>
      <c r="F178" s="180">
        <v>4</v>
      </c>
      <c r="G178" s="181">
        <v>37.42</v>
      </c>
      <c r="H178" s="182">
        <v>0.2897</v>
      </c>
      <c r="I178" s="226">
        <f t="shared" si="30"/>
        <v>48.26</v>
      </c>
      <c r="J178" s="227">
        <f t="shared" si="31"/>
        <v>193.04</v>
      </c>
      <c r="K178" s="241"/>
      <c r="L178" s="229"/>
      <c r="M178" s="230"/>
      <c r="N178" s="231"/>
      <c r="O178" s="232"/>
      <c r="P178" s="233"/>
      <c r="Q178" s="260"/>
      <c r="R178" s="257"/>
    </row>
    <row r="179" ht="21" spans="1:18">
      <c r="A179" s="175" t="s">
        <v>545</v>
      </c>
      <c r="B179" s="176" t="s">
        <v>546</v>
      </c>
      <c r="C179" s="177" t="s">
        <v>89</v>
      </c>
      <c r="D179" s="178" t="s">
        <v>547</v>
      </c>
      <c r="E179" s="179" t="s">
        <v>97</v>
      </c>
      <c r="F179" s="180">
        <v>9</v>
      </c>
      <c r="G179" s="181">
        <v>34.91</v>
      </c>
      <c r="H179" s="182">
        <v>0.2897</v>
      </c>
      <c r="I179" s="226">
        <f t="shared" si="30"/>
        <v>45.02</v>
      </c>
      <c r="J179" s="227">
        <f t="shared" si="31"/>
        <v>405.18</v>
      </c>
      <c r="K179" s="241"/>
      <c r="L179" s="229"/>
      <c r="M179" s="230"/>
      <c r="N179" s="231"/>
      <c r="O179" s="232"/>
      <c r="P179" s="233"/>
      <c r="Q179" s="260"/>
      <c r="R179" s="257"/>
    </row>
    <row r="180" ht="21" spans="1:18">
      <c r="A180" s="175" t="s">
        <v>548</v>
      </c>
      <c r="B180" s="176" t="s">
        <v>549</v>
      </c>
      <c r="C180" s="177" t="s">
        <v>89</v>
      </c>
      <c r="D180" s="178" t="s">
        <v>550</v>
      </c>
      <c r="E180" s="179" t="s">
        <v>97</v>
      </c>
      <c r="F180" s="180">
        <v>11</v>
      </c>
      <c r="G180" s="181">
        <v>35.98</v>
      </c>
      <c r="H180" s="182">
        <v>0.2897</v>
      </c>
      <c r="I180" s="226">
        <f t="shared" si="30"/>
        <v>46.4</v>
      </c>
      <c r="J180" s="227">
        <f t="shared" si="31"/>
        <v>510.4</v>
      </c>
      <c r="K180" s="241"/>
      <c r="L180" s="229"/>
      <c r="M180" s="230"/>
      <c r="N180" s="231"/>
      <c r="O180" s="232"/>
      <c r="P180" s="233"/>
      <c r="Q180" s="260"/>
      <c r="R180" s="257"/>
    </row>
    <row r="181" ht="21" spans="1:18">
      <c r="A181" s="175" t="s">
        <v>551</v>
      </c>
      <c r="B181" s="176" t="s">
        <v>552</v>
      </c>
      <c r="C181" s="177" t="s">
        <v>89</v>
      </c>
      <c r="D181" s="178" t="s">
        <v>553</v>
      </c>
      <c r="E181" s="179" t="s">
        <v>97</v>
      </c>
      <c r="F181" s="180">
        <v>1</v>
      </c>
      <c r="G181" s="181">
        <v>30.74</v>
      </c>
      <c r="H181" s="182">
        <v>0.2897</v>
      </c>
      <c r="I181" s="226">
        <f t="shared" si="30"/>
        <v>39.64</v>
      </c>
      <c r="J181" s="227">
        <f t="shared" si="31"/>
        <v>39.64</v>
      </c>
      <c r="K181" s="241"/>
      <c r="L181" s="229"/>
      <c r="M181" s="230"/>
      <c r="N181" s="231"/>
      <c r="O181" s="232"/>
      <c r="P181" s="233"/>
      <c r="Q181" s="260"/>
      <c r="R181" s="257"/>
    </row>
    <row r="182" ht="52.5" spans="1:18">
      <c r="A182" s="175" t="s">
        <v>554</v>
      </c>
      <c r="B182" s="176" t="s">
        <v>555</v>
      </c>
      <c r="C182" s="177" t="s">
        <v>112</v>
      </c>
      <c r="D182" s="178" t="s">
        <v>556</v>
      </c>
      <c r="E182" s="179" t="s">
        <v>97</v>
      </c>
      <c r="F182" s="180">
        <v>1</v>
      </c>
      <c r="G182" s="181">
        <v>50.16</v>
      </c>
      <c r="H182" s="182">
        <v>0.2897</v>
      </c>
      <c r="I182" s="226">
        <f t="shared" si="30"/>
        <v>64.69</v>
      </c>
      <c r="J182" s="227">
        <f t="shared" si="31"/>
        <v>64.69</v>
      </c>
      <c r="K182" s="241"/>
      <c r="L182" s="229"/>
      <c r="M182" s="230"/>
      <c r="N182" s="231"/>
      <c r="O182" s="232"/>
      <c r="P182" s="233"/>
      <c r="Q182" s="260"/>
      <c r="R182" s="257"/>
    </row>
    <row r="183" ht="42" spans="1:18">
      <c r="A183" s="175" t="s">
        <v>557</v>
      </c>
      <c r="B183" s="176" t="s">
        <v>558</v>
      </c>
      <c r="C183" s="177" t="s">
        <v>95</v>
      </c>
      <c r="D183" s="178" t="s">
        <v>559</v>
      </c>
      <c r="E183" s="179" t="s">
        <v>97</v>
      </c>
      <c r="F183" s="180">
        <v>1</v>
      </c>
      <c r="G183" s="181">
        <v>58.93</v>
      </c>
      <c r="H183" s="182">
        <v>0.2897</v>
      </c>
      <c r="I183" s="226">
        <f t="shared" si="30"/>
        <v>76</v>
      </c>
      <c r="J183" s="227">
        <f t="shared" si="31"/>
        <v>76</v>
      </c>
      <c r="K183" s="241"/>
      <c r="L183" s="229"/>
      <c r="M183" s="230"/>
      <c r="N183" s="231"/>
      <c r="O183" s="232"/>
      <c r="P183" s="233"/>
      <c r="Q183" s="260"/>
      <c r="R183" s="257"/>
    </row>
    <row r="184" ht="42" spans="1:18">
      <c r="A184" s="175" t="s">
        <v>560</v>
      </c>
      <c r="B184" s="176" t="s">
        <v>561</v>
      </c>
      <c r="C184" s="177" t="s">
        <v>95</v>
      </c>
      <c r="D184" s="178" t="s">
        <v>562</v>
      </c>
      <c r="E184" s="179" t="s">
        <v>97</v>
      </c>
      <c r="F184" s="180">
        <v>10</v>
      </c>
      <c r="G184" s="181">
        <v>43.16</v>
      </c>
      <c r="H184" s="182">
        <v>0.2897</v>
      </c>
      <c r="I184" s="226">
        <f t="shared" si="30"/>
        <v>55.66</v>
      </c>
      <c r="J184" s="227">
        <f t="shared" si="31"/>
        <v>556.6</v>
      </c>
      <c r="K184" s="241"/>
      <c r="L184" s="229"/>
      <c r="M184" s="230"/>
      <c r="N184" s="231"/>
      <c r="O184" s="232"/>
      <c r="P184" s="233"/>
      <c r="Q184" s="260"/>
      <c r="R184" s="257"/>
    </row>
    <row r="185" ht="42" spans="1:18">
      <c r="A185" s="175" t="s">
        <v>563</v>
      </c>
      <c r="B185" s="176" t="s">
        <v>564</v>
      </c>
      <c r="C185" s="177" t="s">
        <v>95</v>
      </c>
      <c r="D185" s="178" t="s">
        <v>565</v>
      </c>
      <c r="E185" s="179" t="s">
        <v>97</v>
      </c>
      <c r="F185" s="180">
        <v>1</v>
      </c>
      <c r="G185" s="181">
        <v>54.09</v>
      </c>
      <c r="H185" s="182">
        <v>0.2897</v>
      </c>
      <c r="I185" s="226">
        <f t="shared" si="30"/>
        <v>69.75</v>
      </c>
      <c r="J185" s="227">
        <f t="shared" si="31"/>
        <v>69.75</v>
      </c>
      <c r="K185" s="241"/>
      <c r="L185" s="229"/>
      <c r="M185" s="230"/>
      <c r="N185" s="231"/>
      <c r="O185" s="232"/>
      <c r="P185" s="233"/>
      <c r="Q185" s="260"/>
      <c r="R185" s="257"/>
    </row>
    <row r="186" ht="42" spans="1:18">
      <c r="A186" s="175" t="s">
        <v>566</v>
      </c>
      <c r="B186" s="176" t="s">
        <v>567</v>
      </c>
      <c r="C186" s="177" t="s">
        <v>95</v>
      </c>
      <c r="D186" s="178" t="s">
        <v>568</v>
      </c>
      <c r="E186" s="179" t="s">
        <v>97</v>
      </c>
      <c r="F186" s="180">
        <v>3</v>
      </c>
      <c r="G186" s="181">
        <v>76.46</v>
      </c>
      <c r="H186" s="182">
        <v>0.2897</v>
      </c>
      <c r="I186" s="226">
        <f t="shared" si="30"/>
        <v>98.61</v>
      </c>
      <c r="J186" s="227">
        <f t="shared" si="31"/>
        <v>295.83</v>
      </c>
      <c r="K186" s="241"/>
      <c r="L186" s="229"/>
      <c r="M186" s="230"/>
      <c r="N186" s="231"/>
      <c r="O186" s="232"/>
      <c r="P186" s="233"/>
      <c r="Q186" s="260"/>
      <c r="R186" s="257"/>
    </row>
    <row r="187" ht="52.5" spans="1:18">
      <c r="A187" s="175" t="s">
        <v>569</v>
      </c>
      <c r="B187" s="176" t="s">
        <v>570</v>
      </c>
      <c r="C187" s="177" t="s">
        <v>95</v>
      </c>
      <c r="D187" s="178" t="s">
        <v>571</v>
      </c>
      <c r="E187" s="179" t="s">
        <v>97</v>
      </c>
      <c r="F187" s="180">
        <v>1</v>
      </c>
      <c r="G187" s="181">
        <v>108.16</v>
      </c>
      <c r="H187" s="182">
        <v>0.2897</v>
      </c>
      <c r="I187" s="226">
        <f t="shared" si="30"/>
        <v>139.49</v>
      </c>
      <c r="J187" s="227">
        <f t="shared" si="31"/>
        <v>139.49</v>
      </c>
      <c r="K187" s="241"/>
      <c r="L187" s="229"/>
      <c r="M187" s="230"/>
      <c r="N187" s="231"/>
      <c r="O187" s="232"/>
      <c r="P187" s="233"/>
      <c r="Q187" s="260"/>
      <c r="R187" s="257"/>
    </row>
    <row r="188" ht="31.5" spans="1:18">
      <c r="A188" s="175" t="s">
        <v>572</v>
      </c>
      <c r="B188" s="176" t="s">
        <v>573</v>
      </c>
      <c r="C188" s="177" t="s">
        <v>95</v>
      </c>
      <c r="D188" s="178" t="s">
        <v>574</v>
      </c>
      <c r="E188" s="179" t="s">
        <v>97</v>
      </c>
      <c r="F188" s="180">
        <v>28</v>
      </c>
      <c r="G188" s="181">
        <v>8.19</v>
      </c>
      <c r="H188" s="182">
        <v>0.2897</v>
      </c>
      <c r="I188" s="226">
        <f t="shared" si="30"/>
        <v>10.56</v>
      </c>
      <c r="J188" s="227">
        <f t="shared" si="31"/>
        <v>295.68</v>
      </c>
      <c r="K188" s="241"/>
      <c r="L188" s="229"/>
      <c r="M188" s="230"/>
      <c r="N188" s="231"/>
      <c r="O188" s="232"/>
      <c r="P188" s="233"/>
      <c r="Q188" s="260"/>
      <c r="R188" s="257"/>
    </row>
    <row r="189" ht="52.5" spans="1:18">
      <c r="A189" s="175" t="s">
        <v>575</v>
      </c>
      <c r="B189" s="176" t="s">
        <v>576</v>
      </c>
      <c r="C189" s="177" t="s">
        <v>112</v>
      </c>
      <c r="D189" s="178" t="s">
        <v>577</v>
      </c>
      <c r="E189" s="179" t="s">
        <v>97</v>
      </c>
      <c r="F189" s="180">
        <v>2</v>
      </c>
      <c r="G189" s="181">
        <v>364.88</v>
      </c>
      <c r="H189" s="182">
        <v>0.2897</v>
      </c>
      <c r="I189" s="226">
        <f t="shared" si="30"/>
        <v>470.58</v>
      </c>
      <c r="J189" s="227">
        <f t="shared" si="31"/>
        <v>941.16</v>
      </c>
      <c r="K189" s="241"/>
      <c r="L189" s="229"/>
      <c r="M189" s="230"/>
      <c r="N189" s="231"/>
      <c r="O189" s="232"/>
      <c r="P189" s="233"/>
      <c r="Q189" s="260"/>
      <c r="R189" s="257"/>
    </row>
    <row r="190" ht="21" spans="1:18">
      <c r="A190" s="175" t="s">
        <v>578</v>
      </c>
      <c r="B190" s="176" t="s">
        <v>579</v>
      </c>
      <c r="C190" s="177" t="s">
        <v>89</v>
      </c>
      <c r="D190" s="178" t="s">
        <v>580</v>
      </c>
      <c r="E190" s="179" t="s">
        <v>209</v>
      </c>
      <c r="F190" s="180">
        <v>55</v>
      </c>
      <c r="G190" s="181">
        <v>10.79</v>
      </c>
      <c r="H190" s="182">
        <v>0.2897</v>
      </c>
      <c r="I190" s="226">
        <f t="shared" si="30"/>
        <v>13.91</v>
      </c>
      <c r="J190" s="227">
        <f t="shared" si="31"/>
        <v>765.05</v>
      </c>
      <c r="K190" s="241"/>
      <c r="L190" s="229"/>
      <c r="M190" s="230"/>
      <c r="N190" s="231"/>
      <c r="O190" s="232"/>
      <c r="P190" s="233"/>
      <c r="Q190" s="260"/>
      <c r="R190" s="257"/>
    </row>
    <row r="191" ht="31.5" spans="1:18">
      <c r="A191" s="175" t="s">
        <v>581</v>
      </c>
      <c r="B191" s="176" t="s">
        <v>582</v>
      </c>
      <c r="C191" s="177" t="s">
        <v>95</v>
      </c>
      <c r="D191" s="178" t="s">
        <v>583</v>
      </c>
      <c r="E191" s="179" t="s">
        <v>97</v>
      </c>
      <c r="F191" s="180">
        <v>40</v>
      </c>
      <c r="G191" s="181">
        <v>16.24</v>
      </c>
      <c r="H191" s="182">
        <v>0.2897</v>
      </c>
      <c r="I191" s="226">
        <f t="shared" si="30"/>
        <v>20.94</v>
      </c>
      <c r="J191" s="227">
        <f t="shared" si="31"/>
        <v>837.6</v>
      </c>
      <c r="K191" s="241"/>
      <c r="L191" s="229"/>
      <c r="M191" s="230"/>
      <c r="N191" s="231"/>
      <c r="O191" s="232"/>
      <c r="P191" s="233"/>
      <c r="Q191" s="260"/>
      <c r="R191" s="257"/>
    </row>
    <row r="192" ht="31.5" spans="1:18">
      <c r="A192" s="175" t="s">
        <v>584</v>
      </c>
      <c r="B192" s="176" t="s">
        <v>585</v>
      </c>
      <c r="C192" s="177" t="s">
        <v>95</v>
      </c>
      <c r="D192" s="178" t="s">
        <v>586</v>
      </c>
      <c r="E192" s="179" t="s">
        <v>97</v>
      </c>
      <c r="F192" s="180">
        <v>40</v>
      </c>
      <c r="G192" s="181">
        <v>28.09</v>
      </c>
      <c r="H192" s="182">
        <v>0.2897</v>
      </c>
      <c r="I192" s="226">
        <f t="shared" si="30"/>
        <v>36.22</v>
      </c>
      <c r="J192" s="227">
        <f t="shared" si="31"/>
        <v>1448.8</v>
      </c>
      <c r="K192" s="241"/>
      <c r="L192" s="229"/>
      <c r="M192" s="230"/>
      <c r="N192" s="231"/>
      <c r="O192" s="232"/>
      <c r="P192" s="233"/>
      <c r="Q192" s="260"/>
      <c r="R192" s="257"/>
    </row>
    <row r="193" ht="42" spans="1:18">
      <c r="A193" s="175" t="s">
        <v>587</v>
      </c>
      <c r="B193" s="176" t="s">
        <v>588</v>
      </c>
      <c r="C193" s="177" t="s">
        <v>112</v>
      </c>
      <c r="D193" s="178" t="s">
        <v>589</v>
      </c>
      <c r="E193" s="179" t="s">
        <v>502</v>
      </c>
      <c r="F193" s="180">
        <v>36</v>
      </c>
      <c r="G193" s="181">
        <v>29.76</v>
      </c>
      <c r="H193" s="182">
        <v>0.2897</v>
      </c>
      <c r="I193" s="226">
        <f t="shared" si="30"/>
        <v>38.38</v>
      </c>
      <c r="J193" s="227">
        <f t="shared" si="31"/>
        <v>1381.68</v>
      </c>
      <c r="K193" s="241"/>
      <c r="L193" s="229"/>
      <c r="M193" s="230"/>
      <c r="N193" s="231"/>
      <c r="O193" s="232"/>
      <c r="P193" s="233"/>
      <c r="Q193" s="260"/>
      <c r="R193" s="257"/>
    </row>
    <row r="194" ht="42" spans="1:18">
      <c r="A194" s="175" t="s">
        <v>590</v>
      </c>
      <c r="B194" s="176" t="s">
        <v>591</v>
      </c>
      <c r="C194" s="177" t="s">
        <v>112</v>
      </c>
      <c r="D194" s="178" t="s">
        <v>592</v>
      </c>
      <c r="E194" s="179" t="s">
        <v>502</v>
      </c>
      <c r="F194" s="180">
        <v>3</v>
      </c>
      <c r="G194" s="181">
        <v>47.72</v>
      </c>
      <c r="H194" s="182">
        <v>0.2897</v>
      </c>
      <c r="I194" s="226">
        <f t="shared" si="30"/>
        <v>61.54</v>
      </c>
      <c r="J194" s="227">
        <f t="shared" si="31"/>
        <v>184.62</v>
      </c>
      <c r="K194" s="241"/>
      <c r="L194" s="229"/>
      <c r="M194" s="230"/>
      <c r="N194" s="231"/>
      <c r="O194" s="232"/>
      <c r="P194" s="233"/>
      <c r="Q194" s="260"/>
      <c r="R194" s="257"/>
    </row>
    <row r="195" ht="42" spans="1:18">
      <c r="A195" s="175" t="s">
        <v>593</v>
      </c>
      <c r="B195" s="176" t="s">
        <v>594</v>
      </c>
      <c r="C195" s="177" t="s">
        <v>112</v>
      </c>
      <c r="D195" s="178" t="s">
        <v>595</v>
      </c>
      <c r="E195" s="179" t="s">
        <v>502</v>
      </c>
      <c r="F195" s="180">
        <v>16</v>
      </c>
      <c r="G195" s="181">
        <v>33.72</v>
      </c>
      <c r="H195" s="182">
        <v>0.2897</v>
      </c>
      <c r="I195" s="226">
        <f t="shared" si="30"/>
        <v>43.48</v>
      </c>
      <c r="J195" s="227">
        <f t="shared" si="31"/>
        <v>695.68</v>
      </c>
      <c r="K195" s="241"/>
      <c r="L195" s="229"/>
      <c r="M195" s="230"/>
      <c r="N195" s="231"/>
      <c r="O195" s="232"/>
      <c r="P195" s="233"/>
      <c r="Q195" s="260"/>
      <c r="R195" s="257"/>
    </row>
    <row r="196" ht="42" spans="1:18">
      <c r="A196" s="175" t="s">
        <v>596</v>
      </c>
      <c r="B196" s="176" t="s">
        <v>597</v>
      </c>
      <c r="C196" s="177" t="s">
        <v>112</v>
      </c>
      <c r="D196" s="178" t="s">
        <v>598</v>
      </c>
      <c r="E196" s="179" t="s">
        <v>502</v>
      </c>
      <c r="F196" s="180">
        <v>2</v>
      </c>
      <c r="G196" s="181">
        <v>36.09</v>
      </c>
      <c r="H196" s="182">
        <v>0.2897</v>
      </c>
      <c r="I196" s="226">
        <f t="shared" si="30"/>
        <v>46.54</v>
      </c>
      <c r="J196" s="227">
        <f t="shared" si="31"/>
        <v>93.08</v>
      </c>
      <c r="K196" s="241"/>
      <c r="L196" s="229"/>
      <c r="M196" s="230"/>
      <c r="N196" s="231"/>
      <c r="O196" s="232"/>
      <c r="P196" s="233"/>
      <c r="Q196" s="260"/>
      <c r="R196" s="257"/>
    </row>
    <row r="197" ht="31.5" spans="1:18">
      <c r="A197" s="175" t="s">
        <v>599</v>
      </c>
      <c r="B197" s="176" t="s">
        <v>600</v>
      </c>
      <c r="C197" s="177" t="s">
        <v>112</v>
      </c>
      <c r="D197" s="178" t="s">
        <v>601</v>
      </c>
      <c r="E197" s="179" t="s">
        <v>502</v>
      </c>
      <c r="F197" s="180">
        <v>8</v>
      </c>
      <c r="G197" s="181">
        <v>43.95</v>
      </c>
      <c r="H197" s="182">
        <v>0.2897</v>
      </c>
      <c r="I197" s="226">
        <f t="shared" si="30"/>
        <v>56.68</v>
      </c>
      <c r="J197" s="227">
        <f t="shared" si="31"/>
        <v>453.44</v>
      </c>
      <c r="K197" s="241"/>
      <c r="L197" s="229"/>
      <c r="M197" s="230"/>
      <c r="N197" s="231"/>
      <c r="O197" s="232"/>
      <c r="P197" s="233"/>
      <c r="Q197" s="260"/>
      <c r="R197" s="257"/>
    </row>
    <row r="198" ht="31.5" spans="1:18">
      <c r="A198" s="175" t="s">
        <v>602</v>
      </c>
      <c r="B198" s="176" t="s">
        <v>603</v>
      </c>
      <c r="C198" s="177" t="s">
        <v>112</v>
      </c>
      <c r="D198" s="178" t="s">
        <v>604</v>
      </c>
      <c r="E198" s="179" t="s">
        <v>502</v>
      </c>
      <c r="F198" s="180">
        <v>9</v>
      </c>
      <c r="G198" s="181">
        <v>28.19</v>
      </c>
      <c r="H198" s="182">
        <v>0.2897</v>
      </c>
      <c r="I198" s="226">
        <f t="shared" si="30"/>
        <v>36.35</v>
      </c>
      <c r="J198" s="227">
        <f t="shared" si="31"/>
        <v>327.15</v>
      </c>
      <c r="K198" s="241"/>
      <c r="L198" s="229"/>
      <c r="M198" s="230"/>
      <c r="N198" s="231"/>
      <c r="O198" s="232"/>
      <c r="P198" s="233"/>
      <c r="Q198" s="260"/>
      <c r="R198" s="257"/>
    </row>
    <row r="199" ht="31.5" spans="1:18">
      <c r="A199" s="175" t="s">
        <v>605</v>
      </c>
      <c r="B199" s="176" t="s">
        <v>606</v>
      </c>
      <c r="C199" s="177" t="s">
        <v>112</v>
      </c>
      <c r="D199" s="178" t="s">
        <v>607</v>
      </c>
      <c r="E199" s="179" t="s">
        <v>502</v>
      </c>
      <c r="F199" s="180">
        <v>2</v>
      </c>
      <c r="G199" s="181">
        <v>44.63</v>
      </c>
      <c r="H199" s="182">
        <v>0.2897</v>
      </c>
      <c r="I199" s="226">
        <f t="shared" si="30"/>
        <v>57.55</v>
      </c>
      <c r="J199" s="227">
        <f t="shared" si="31"/>
        <v>115.1</v>
      </c>
      <c r="K199" s="241"/>
      <c r="L199" s="229"/>
      <c r="M199" s="230"/>
      <c r="N199" s="231"/>
      <c r="O199" s="232"/>
      <c r="P199" s="233"/>
      <c r="Q199" s="260"/>
      <c r="R199" s="257"/>
    </row>
    <row r="200" ht="31.5" spans="1:18">
      <c r="A200" s="175" t="s">
        <v>608</v>
      </c>
      <c r="B200" s="176" t="s">
        <v>609</v>
      </c>
      <c r="C200" s="177" t="s">
        <v>112</v>
      </c>
      <c r="D200" s="178" t="s">
        <v>610</v>
      </c>
      <c r="E200" s="179" t="s">
        <v>502</v>
      </c>
      <c r="F200" s="180">
        <v>1</v>
      </c>
      <c r="G200" s="181">
        <v>61.06</v>
      </c>
      <c r="H200" s="182">
        <v>0.2897</v>
      </c>
      <c r="I200" s="226">
        <f t="shared" si="30"/>
        <v>78.74</v>
      </c>
      <c r="J200" s="227">
        <f t="shared" si="31"/>
        <v>78.74</v>
      </c>
      <c r="K200" s="241"/>
      <c r="L200" s="229"/>
      <c r="M200" s="230"/>
      <c r="N200" s="231"/>
      <c r="O200" s="232"/>
      <c r="P200" s="233"/>
      <c r="Q200" s="260"/>
      <c r="R200" s="257"/>
    </row>
    <row r="201" ht="21" spans="1:18">
      <c r="A201" s="175" t="s">
        <v>611</v>
      </c>
      <c r="B201" s="176" t="s">
        <v>612</v>
      </c>
      <c r="C201" s="177" t="s">
        <v>89</v>
      </c>
      <c r="D201" s="178" t="s">
        <v>613</v>
      </c>
      <c r="E201" s="179" t="s">
        <v>209</v>
      </c>
      <c r="F201" s="180">
        <v>14</v>
      </c>
      <c r="G201" s="181">
        <v>76.04</v>
      </c>
      <c r="H201" s="182">
        <v>0.2897</v>
      </c>
      <c r="I201" s="226">
        <f t="shared" ref="I201:I221" si="32">TRUNC(G201*(1+H201),2)</f>
        <v>98.06</v>
      </c>
      <c r="J201" s="227">
        <f t="shared" ref="J201:J221" si="33">TRUNC(F201*I201,2)</f>
        <v>1372.84</v>
      </c>
      <c r="K201" s="241"/>
      <c r="L201" s="229"/>
      <c r="M201" s="230"/>
      <c r="N201" s="231"/>
      <c r="O201" s="232"/>
      <c r="P201" s="233"/>
      <c r="Q201" s="260"/>
      <c r="R201" s="257"/>
    </row>
    <row r="202" ht="21" spans="1:18">
      <c r="A202" s="175" t="s">
        <v>614</v>
      </c>
      <c r="B202" s="176" t="s">
        <v>615</v>
      </c>
      <c r="C202" s="177" t="s">
        <v>89</v>
      </c>
      <c r="D202" s="178" t="s">
        <v>616</v>
      </c>
      <c r="E202" s="179" t="s">
        <v>97</v>
      </c>
      <c r="F202" s="180">
        <v>3</v>
      </c>
      <c r="G202" s="181">
        <v>221.58</v>
      </c>
      <c r="H202" s="182">
        <v>0.2897</v>
      </c>
      <c r="I202" s="226">
        <f t="shared" si="32"/>
        <v>285.77</v>
      </c>
      <c r="J202" s="227">
        <f t="shared" si="33"/>
        <v>857.31</v>
      </c>
      <c r="K202" s="241"/>
      <c r="L202" s="229"/>
      <c r="M202" s="230"/>
      <c r="N202" s="231"/>
      <c r="O202" s="232"/>
      <c r="P202" s="233"/>
      <c r="Q202" s="260"/>
      <c r="R202" s="257"/>
    </row>
    <row r="203" ht="42" spans="1:18">
      <c r="A203" s="175" t="s">
        <v>617</v>
      </c>
      <c r="B203" s="176" t="s">
        <v>618</v>
      </c>
      <c r="C203" s="177" t="s">
        <v>112</v>
      </c>
      <c r="D203" s="178" t="s">
        <v>619</v>
      </c>
      <c r="E203" s="179" t="s">
        <v>97</v>
      </c>
      <c r="F203" s="180">
        <v>3</v>
      </c>
      <c r="G203" s="181">
        <v>68.56</v>
      </c>
      <c r="H203" s="182">
        <v>0.2897</v>
      </c>
      <c r="I203" s="226">
        <f t="shared" si="32"/>
        <v>88.42</v>
      </c>
      <c r="J203" s="227">
        <f t="shared" si="33"/>
        <v>265.26</v>
      </c>
      <c r="K203" s="241"/>
      <c r="L203" s="229"/>
      <c r="M203" s="230"/>
      <c r="N203" s="231"/>
      <c r="O203" s="232"/>
      <c r="P203" s="233"/>
      <c r="Q203" s="260"/>
      <c r="R203" s="257"/>
    </row>
    <row r="204" ht="31.5" spans="1:18">
      <c r="A204" s="175" t="s">
        <v>620</v>
      </c>
      <c r="B204" s="176" t="s">
        <v>621</v>
      </c>
      <c r="C204" s="177" t="s">
        <v>112</v>
      </c>
      <c r="D204" s="178" t="s">
        <v>622</v>
      </c>
      <c r="E204" s="179" t="s">
        <v>97</v>
      </c>
      <c r="F204" s="180">
        <v>3</v>
      </c>
      <c r="G204" s="181">
        <v>5.63</v>
      </c>
      <c r="H204" s="182">
        <v>0.2897</v>
      </c>
      <c r="I204" s="226">
        <f t="shared" si="32"/>
        <v>7.26</v>
      </c>
      <c r="J204" s="227">
        <f t="shared" si="33"/>
        <v>21.78</v>
      </c>
      <c r="K204" s="241"/>
      <c r="L204" s="229"/>
      <c r="M204" s="230"/>
      <c r="N204" s="231"/>
      <c r="O204" s="232"/>
      <c r="P204" s="233"/>
      <c r="Q204" s="260"/>
      <c r="R204" s="257"/>
    </row>
    <row r="205" ht="31.5" spans="1:18">
      <c r="A205" s="175" t="s">
        <v>623</v>
      </c>
      <c r="B205" s="176" t="s">
        <v>624</v>
      </c>
      <c r="C205" s="177" t="s">
        <v>117</v>
      </c>
      <c r="D205" s="178" t="s">
        <v>625</v>
      </c>
      <c r="E205" s="179" t="s">
        <v>97</v>
      </c>
      <c r="F205" s="180">
        <v>3</v>
      </c>
      <c r="G205" s="181">
        <v>13.94</v>
      </c>
      <c r="H205" s="182">
        <v>0.2897</v>
      </c>
      <c r="I205" s="226">
        <f t="shared" si="32"/>
        <v>17.97</v>
      </c>
      <c r="J205" s="227">
        <f t="shared" si="33"/>
        <v>53.91</v>
      </c>
      <c r="K205" s="241"/>
      <c r="L205" s="229"/>
      <c r="M205" s="230"/>
      <c r="N205" s="231"/>
      <c r="O205" s="232"/>
      <c r="P205" s="233"/>
      <c r="Q205" s="260"/>
      <c r="R205" s="257"/>
    </row>
    <row r="206" ht="63" spans="1:18">
      <c r="A206" s="175" t="s">
        <v>626</v>
      </c>
      <c r="B206" s="176" t="s">
        <v>627</v>
      </c>
      <c r="C206" s="177" t="s">
        <v>117</v>
      </c>
      <c r="D206" s="178" t="s">
        <v>628</v>
      </c>
      <c r="E206" s="179" t="s">
        <v>97</v>
      </c>
      <c r="F206" s="180">
        <v>23</v>
      </c>
      <c r="G206" s="181">
        <v>132.97</v>
      </c>
      <c r="H206" s="182">
        <v>0.2897</v>
      </c>
      <c r="I206" s="226">
        <f t="shared" si="32"/>
        <v>171.49</v>
      </c>
      <c r="J206" s="227">
        <f t="shared" si="33"/>
        <v>3944.27</v>
      </c>
      <c r="K206" s="241"/>
      <c r="L206" s="229"/>
      <c r="M206" s="230"/>
      <c r="N206" s="231"/>
      <c r="O206" s="232"/>
      <c r="P206" s="233"/>
      <c r="Q206" s="260"/>
      <c r="R206" s="257"/>
    </row>
    <row r="207" ht="42" spans="1:18">
      <c r="A207" s="175" t="s">
        <v>629</v>
      </c>
      <c r="B207" s="176" t="s">
        <v>630</v>
      </c>
      <c r="C207" s="177" t="s">
        <v>112</v>
      </c>
      <c r="D207" s="178" t="s">
        <v>631</v>
      </c>
      <c r="E207" s="179" t="s">
        <v>97</v>
      </c>
      <c r="F207" s="180">
        <v>17</v>
      </c>
      <c r="G207" s="181">
        <v>148.27</v>
      </c>
      <c r="H207" s="182">
        <v>0.2897</v>
      </c>
      <c r="I207" s="226">
        <f t="shared" si="32"/>
        <v>191.22</v>
      </c>
      <c r="J207" s="227">
        <f t="shared" si="33"/>
        <v>3250.74</v>
      </c>
      <c r="K207" s="241"/>
      <c r="L207" s="229"/>
      <c r="M207" s="230"/>
      <c r="N207" s="231"/>
      <c r="O207" s="232"/>
      <c r="P207" s="233"/>
      <c r="Q207" s="260"/>
      <c r="R207" s="257"/>
    </row>
    <row r="208" ht="31.5" spans="1:18">
      <c r="A208" s="175" t="s">
        <v>632</v>
      </c>
      <c r="B208" s="176" t="s">
        <v>633</v>
      </c>
      <c r="C208" s="177" t="s">
        <v>112</v>
      </c>
      <c r="D208" s="178" t="s">
        <v>634</v>
      </c>
      <c r="E208" s="179" t="s">
        <v>97</v>
      </c>
      <c r="F208" s="180">
        <v>34</v>
      </c>
      <c r="G208" s="181">
        <v>25.66</v>
      </c>
      <c r="H208" s="182">
        <v>0.2897</v>
      </c>
      <c r="I208" s="226">
        <f t="shared" si="32"/>
        <v>33.09</v>
      </c>
      <c r="J208" s="227">
        <f t="shared" si="33"/>
        <v>1125.06</v>
      </c>
      <c r="K208" s="241"/>
      <c r="L208" s="229"/>
      <c r="M208" s="230"/>
      <c r="N208" s="231"/>
      <c r="O208" s="232"/>
      <c r="P208" s="233"/>
      <c r="Q208" s="260"/>
      <c r="R208" s="257"/>
    </row>
    <row r="209" ht="31.5" spans="1:18">
      <c r="A209" s="175" t="s">
        <v>635</v>
      </c>
      <c r="B209" s="176" t="s">
        <v>636</v>
      </c>
      <c r="C209" s="177" t="s">
        <v>89</v>
      </c>
      <c r="D209" s="178" t="s">
        <v>637</v>
      </c>
      <c r="E209" s="179" t="s">
        <v>97</v>
      </c>
      <c r="F209" s="180">
        <v>6</v>
      </c>
      <c r="G209" s="181">
        <v>304.75</v>
      </c>
      <c r="H209" s="182">
        <v>0.2897</v>
      </c>
      <c r="I209" s="226">
        <f t="shared" si="32"/>
        <v>393.03</v>
      </c>
      <c r="J209" s="227">
        <f t="shared" si="33"/>
        <v>2358.18</v>
      </c>
      <c r="K209" s="241"/>
      <c r="L209" s="229"/>
      <c r="M209" s="230"/>
      <c r="N209" s="231"/>
      <c r="O209" s="232"/>
      <c r="P209" s="233"/>
      <c r="Q209" s="260"/>
      <c r="R209" s="257"/>
    </row>
    <row r="210" ht="21" spans="1:18">
      <c r="A210" s="175" t="s">
        <v>638</v>
      </c>
      <c r="B210" s="176" t="s">
        <v>639</v>
      </c>
      <c r="C210" s="177" t="s">
        <v>89</v>
      </c>
      <c r="D210" s="178" t="s">
        <v>640</v>
      </c>
      <c r="E210" s="179" t="s">
        <v>97</v>
      </c>
      <c r="F210" s="180">
        <v>5</v>
      </c>
      <c r="G210" s="181">
        <v>340.16</v>
      </c>
      <c r="H210" s="182">
        <v>0.2897</v>
      </c>
      <c r="I210" s="226">
        <f t="shared" si="32"/>
        <v>438.7</v>
      </c>
      <c r="J210" s="227">
        <f t="shared" si="33"/>
        <v>2193.5</v>
      </c>
      <c r="K210" s="241"/>
      <c r="L210" s="229"/>
      <c r="M210" s="230"/>
      <c r="N210" s="231"/>
      <c r="O210" s="232"/>
      <c r="P210" s="233"/>
      <c r="Q210" s="260"/>
      <c r="R210" s="257"/>
    </row>
    <row r="211" ht="42" spans="1:18">
      <c r="A211" s="175" t="s">
        <v>641</v>
      </c>
      <c r="B211" s="176" t="s">
        <v>642</v>
      </c>
      <c r="C211" s="177" t="s">
        <v>95</v>
      </c>
      <c r="D211" s="178" t="s">
        <v>643</v>
      </c>
      <c r="E211" s="179" t="s">
        <v>97</v>
      </c>
      <c r="F211" s="180">
        <v>8</v>
      </c>
      <c r="G211" s="181">
        <v>459.99</v>
      </c>
      <c r="H211" s="182">
        <v>0.2897</v>
      </c>
      <c r="I211" s="226">
        <f t="shared" si="32"/>
        <v>593.24</v>
      </c>
      <c r="J211" s="227">
        <f t="shared" si="33"/>
        <v>4745.92</v>
      </c>
      <c r="K211" s="241"/>
      <c r="L211" s="229"/>
      <c r="M211" s="230"/>
      <c r="N211" s="231"/>
      <c r="O211" s="232"/>
      <c r="P211" s="233"/>
      <c r="Q211" s="260"/>
      <c r="R211" s="257"/>
    </row>
    <row r="212" ht="63" spans="1:18">
      <c r="A212" s="175" t="s">
        <v>644</v>
      </c>
      <c r="B212" s="176" t="s">
        <v>645</v>
      </c>
      <c r="C212" s="177" t="s">
        <v>117</v>
      </c>
      <c r="D212" s="178" t="s">
        <v>646</v>
      </c>
      <c r="E212" s="179" t="s">
        <v>97</v>
      </c>
      <c r="F212" s="180">
        <v>8</v>
      </c>
      <c r="G212" s="181">
        <v>126.48</v>
      </c>
      <c r="H212" s="182">
        <v>0.2897</v>
      </c>
      <c r="I212" s="226">
        <f t="shared" si="32"/>
        <v>163.12</v>
      </c>
      <c r="J212" s="227">
        <f t="shared" si="33"/>
        <v>1304.96</v>
      </c>
      <c r="K212" s="241"/>
      <c r="L212" s="229"/>
      <c r="M212" s="230"/>
      <c r="N212" s="231"/>
      <c r="O212" s="232"/>
      <c r="P212" s="233"/>
      <c r="Q212" s="260"/>
      <c r="R212" s="257"/>
    </row>
    <row r="213" ht="21" spans="1:18">
      <c r="A213" s="175" t="s">
        <v>647</v>
      </c>
      <c r="B213" s="176" t="s">
        <v>648</v>
      </c>
      <c r="C213" s="177" t="s">
        <v>89</v>
      </c>
      <c r="D213" s="178" t="s">
        <v>649</v>
      </c>
      <c r="E213" s="179" t="s">
        <v>209</v>
      </c>
      <c r="F213" s="180">
        <v>117</v>
      </c>
      <c r="G213" s="181">
        <v>80.29</v>
      </c>
      <c r="H213" s="182">
        <v>0.2897</v>
      </c>
      <c r="I213" s="226">
        <f t="shared" si="32"/>
        <v>103.55</v>
      </c>
      <c r="J213" s="227">
        <f t="shared" si="33"/>
        <v>12115.35</v>
      </c>
      <c r="K213" s="241"/>
      <c r="L213" s="229"/>
      <c r="M213" s="230"/>
      <c r="N213" s="231"/>
      <c r="O213" s="232"/>
      <c r="P213" s="233"/>
      <c r="Q213" s="260"/>
      <c r="R213" s="257"/>
    </row>
    <row r="214" ht="21" spans="1:18">
      <c r="A214" s="175" t="s">
        <v>650</v>
      </c>
      <c r="B214" s="176" t="s">
        <v>651</v>
      </c>
      <c r="C214" s="177" t="s">
        <v>89</v>
      </c>
      <c r="D214" s="178" t="s">
        <v>652</v>
      </c>
      <c r="E214" s="179" t="s">
        <v>97</v>
      </c>
      <c r="F214" s="180">
        <v>5</v>
      </c>
      <c r="G214" s="181">
        <v>41.39</v>
      </c>
      <c r="H214" s="182">
        <v>0.2897</v>
      </c>
      <c r="I214" s="226">
        <f t="shared" si="32"/>
        <v>53.38</v>
      </c>
      <c r="J214" s="227">
        <f t="shared" si="33"/>
        <v>266.9</v>
      </c>
      <c r="K214" s="241"/>
      <c r="L214" s="229"/>
      <c r="M214" s="230"/>
      <c r="N214" s="231"/>
      <c r="O214" s="232"/>
      <c r="P214" s="233"/>
      <c r="Q214" s="260"/>
      <c r="R214" s="257"/>
    </row>
    <row r="215" ht="21" spans="1:18">
      <c r="A215" s="175" t="s">
        <v>653</v>
      </c>
      <c r="B215" s="176" t="s">
        <v>654</v>
      </c>
      <c r="C215" s="177" t="s">
        <v>89</v>
      </c>
      <c r="D215" s="178" t="s">
        <v>655</v>
      </c>
      <c r="E215" s="179" t="s">
        <v>97</v>
      </c>
      <c r="F215" s="180">
        <v>3</v>
      </c>
      <c r="G215" s="181">
        <v>30.38</v>
      </c>
      <c r="H215" s="182">
        <v>0.2897</v>
      </c>
      <c r="I215" s="226">
        <f t="shared" si="32"/>
        <v>39.18</v>
      </c>
      <c r="J215" s="227">
        <f t="shared" si="33"/>
        <v>117.54</v>
      </c>
      <c r="K215" s="241"/>
      <c r="L215" s="229"/>
      <c r="M215" s="230"/>
      <c r="N215" s="231"/>
      <c r="O215" s="232"/>
      <c r="P215" s="233"/>
      <c r="Q215" s="260"/>
      <c r="R215" s="257"/>
    </row>
    <row r="216" ht="21" spans="1:18">
      <c r="A216" s="175" t="s">
        <v>656</v>
      </c>
      <c r="B216" s="176" t="s">
        <v>657</v>
      </c>
      <c r="C216" s="177" t="s">
        <v>89</v>
      </c>
      <c r="D216" s="178" t="s">
        <v>658</v>
      </c>
      <c r="E216" s="179" t="s">
        <v>97</v>
      </c>
      <c r="F216" s="180">
        <v>9</v>
      </c>
      <c r="G216" s="181">
        <v>271.79</v>
      </c>
      <c r="H216" s="182">
        <v>0.2897</v>
      </c>
      <c r="I216" s="226">
        <f t="shared" si="32"/>
        <v>350.52</v>
      </c>
      <c r="J216" s="227">
        <f t="shared" si="33"/>
        <v>3154.68</v>
      </c>
      <c r="K216" s="241"/>
      <c r="L216" s="229"/>
      <c r="M216" s="230"/>
      <c r="N216" s="231"/>
      <c r="O216" s="232"/>
      <c r="P216" s="233"/>
      <c r="Q216" s="260"/>
      <c r="R216" s="257"/>
    </row>
    <row r="217" ht="21" spans="1:18">
      <c r="A217" s="175" t="s">
        <v>659</v>
      </c>
      <c r="B217" s="176" t="s">
        <v>660</v>
      </c>
      <c r="C217" s="177" t="s">
        <v>89</v>
      </c>
      <c r="D217" s="178" t="s">
        <v>661</v>
      </c>
      <c r="E217" s="179" t="s">
        <v>97</v>
      </c>
      <c r="F217" s="180">
        <v>10</v>
      </c>
      <c r="G217" s="181">
        <v>105.3</v>
      </c>
      <c r="H217" s="182">
        <v>0.2897</v>
      </c>
      <c r="I217" s="226">
        <f t="shared" si="32"/>
        <v>135.8</v>
      </c>
      <c r="J217" s="227">
        <f t="shared" si="33"/>
        <v>1358</v>
      </c>
      <c r="K217" s="241"/>
      <c r="L217" s="229"/>
      <c r="M217" s="230"/>
      <c r="N217" s="231"/>
      <c r="O217" s="232"/>
      <c r="P217" s="233"/>
      <c r="Q217" s="260"/>
      <c r="R217" s="257"/>
    </row>
    <row r="218" ht="21" spans="1:18">
      <c r="A218" s="175" t="s">
        <v>662</v>
      </c>
      <c r="B218" s="176" t="s">
        <v>663</v>
      </c>
      <c r="C218" s="177" t="s">
        <v>89</v>
      </c>
      <c r="D218" s="178" t="s">
        <v>664</v>
      </c>
      <c r="E218" s="179" t="s">
        <v>209</v>
      </c>
      <c r="F218" s="180">
        <v>2</v>
      </c>
      <c r="G218" s="181">
        <v>15.3</v>
      </c>
      <c r="H218" s="182">
        <v>0.2897</v>
      </c>
      <c r="I218" s="226">
        <f t="shared" si="32"/>
        <v>19.73</v>
      </c>
      <c r="J218" s="227">
        <f t="shared" si="33"/>
        <v>39.46</v>
      </c>
      <c r="K218" s="241"/>
      <c r="L218" s="229"/>
      <c r="M218" s="230"/>
      <c r="N218" s="231"/>
      <c r="O218" s="232"/>
      <c r="P218" s="233"/>
      <c r="Q218" s="260"/>
      <c r="R218" s="257"/>
    </row>
    <row r="219" ht="21" spans="1:18">
      <c r="A219" s="175" t="s">
        <v>665</v>
      </c>
      <c r="B219" s="176" t="s">
        <v>666</v>
      </c>
      <c r="C219" s="177" t="s">
        <v>89</v>
      </c>
      <c r="D219" s="178" t="s">
        <v>667</v>
      </c>
      <c r="E219" s="179" t="s">
        <v>209</v>
      </c>
      <c r="F219" s="180">
        <v>8</v>
      </c>
      <c r="G219" s="181">
        <v>22.58</v>
      </c>
      <c r="H219" s="182">
        <v>0.2897</v>
      </c>
      <c r="I219" s="226">
        <f t="shared" si="32"/>
        <v>29.12</v>
      </c>
      <c r="J219" s="227">
        <f t="shared" si="33"/>
        <v>232.96</v>
      </c>
      <c r="K219" s="241"/>
      <c r="L219" s="229"/>
      <c r="M219" s="230"/>
      <c r="N219" s="231"/>
      <c r="O219" s="232"/>
      <c r="P219" s="233"/>
      <c r="Q219" s="260"/>
      <c r="R219" s="257"/>
    </row>
    <row r="220" ht="42" spans="1:18">
      <c r="A220" s="175" t="s">
        <v>668</v>
      </c>
      <c r="B220" s="176" t="s">
        <v>669</v>
      </c>
      <c r="C220" s="177" t="s">
        <v>117</v>
      </c>
      <c r="D220" s="178" t="s">
        <v>670</v>
      </c>
      <c r="E220" s="179" t="s">
        <v>97</v>
      </c>
      <c r="F220" s="180">
        <v>6</v>
      </c>
      <c r="G220" s="181">
        <v>19.36</v>
      </c>
      <c r="H220" s="182">
        <v>0.2897</v>
      </c>
      <c r="I220" s="226">
        <f t="shared" si="32"/>
        <v>24.96</v>
      </c>
      <c r="J220" s="227">
        <f t="shared" si="33"/>
        <v>149.76</v>
      </c>
      <c r="K220" s="241"/>
      <c r="L220" s="229"/>
      <c r="M220" s="230"/>
      <c r="N220" s="231"/>
      <c r="O220" s="232"/>
      <c r="P220" s="233"/>
      <c r="Q220" s="260"/>
      <c r="R220" s="257"/>
    </row>
    <row r="221" ht="42" spans="1:18">
      <c r="A221" s="175" t="s">
        <v>671</v>
      </c>
      <c r="B221" s="176" t="s">
        <v>672</v>
      </c>
      <c r="C221" s="177" t="s">
        <v>117</v>
      </c>
      <c r="D221" s="178" t="s">
        <v>673</v>
      </c>
      <c r="E221" s="179" t="s">
        <v>97</v>
      </c>
      <c r="F221" s="180">
        <v>2</v>
      </c>
      <c r="G221" s="181">
        <v>18.15</v>
      </c>
      <c r="H221" s="182">
        <v>0.2897</v>
      </c>
      <c r="I221" s="226">
        <f t="shared" si="32"/>
        <v>23.4</v>
      </c>
      <c r="J221" s="227">
        <f t="shared" si="33"/>
        <v>46.8</v>
      </c>
      <c r="K221" s="241"/>
      <c r="L221" s="229"/>
      <c r="M221" s="230"/>
      <c r="N221" s="231"/>
      <c r="O221" s="232"/>
      <c r="P221" s="233"/>
      <c r="Q221" s="260"/>
      <c r="R221" s="257"/>
    </row>
    <row r="222" spans="1:18">
      <c r="A222" s="183">
        <v>12</v>
      </c>
      <c r="B222" s="184"/>
      <c r="C222" s="185"/>
      <c r="D222" s="186" t="s">
        <v>674</v>
      </c>
      <c r="E222" s="187"/>
      <c r="F222" s="188"/>
      <c r="G222" s="189"/>
      <c r="H222" s="190"/>
      <c r="I222" s="190"/>
      <c r="J222" s="234"/>
      <c r="K222" s="250">
        <f>SUM(J223:J254)</f>
        <v>20678.36</v>
      </c>
      <c r="L222" s="236">
        <f>K222</f>
        <v>20678.36</v>
      </c>
      <c r="M222" s="237"/>
      <c r="N222" s="264"/>
      <c r="O222" s="239"/>
      <c r="P222" s="265"/>
      <c r="Q222" s="263">
        <f>SUM(P223:P254)</f>
        <v>0</v>
      </c>
      <c r="R222" s="259">
        <f>Q222</f>
        <v>0</v>
      </c>
    </row>
    <row r="223" spans="1:18">
      <c r="A223" s="175" t="s">
        <v>675</v>
      </c>
      <c r="B223" s="176" t="s">
        <v>676</v>
      </c>
      <c r="C223" s="177" t="s">
        <v>89</v>
      </c>
      <c r="D223" s="178" t="s">
        <v>677</v>
      </c>
      <c r="E223" s="179" t="s">
        <v>678</v>
      </c>
      <c r="F223" s="180">
        <v>1</v>
      </c>
      <c r="G223" s="181">
        <v>402.21</v>
      </c>
      <c r="H223" s="182">
        <v>0.2897</v>
      </c>
      <c r="I223" s="226">
        <f t="shared" ref="I223:I254" si="34">TRUNC(G223*(1+H223),2)</f>
        <v>518.73</v>
      </c>
      <c r="J223" s="227">
        <f t="shared" ref="J223:J254" si="35">TRUNC(F223*I223,2)</f>
        <v>518.73</v>
      </c>
      <c r="K223" s="241"/>
      <c r="L223" s="229"/>
      <c r="M223" s="230"/>
      <c r="N223" s="231"/>
      <c r="O223" s="232"/>
      <c r="P223" s="233"/>
      <c r="Q223" s="260"/>
      <c r="R223" s="257"/>
    </row>
    <row r="224" ht="21" spans="1:18">
      <c r="A224" s="175" t="s">
        <v>679</v>
      </c>
      <c r="B224" s="176" t="s">
        <v>680</v>
      </c>
      <c r="C224" s="177" t="s">
        <v>89</v>
      </c>
      <c r="D224" s="178" t="s">
        <v>681</v>
      </c>
      <c r="E224" s="179" t="s">
        <v>678</v>
      </c>
      <c r="F224" s="180">
        <v>2</v>
      </c>
      <c r="G224" s="181">
        <v>942.49</v>
      </c>
      <c r="H224" s="182">
        <v>0.2897</v>
      </c>
      <c r="I224" s="226">
        <f t="shared" si="34"/>
        <v>1215.52</v>
      </c>
      <c r="J224" s="227">
        <f t="shared" si="35"/>
        <v>2431.04</v>
      </c>
      <c r="K224" s="241"/>
      <c r="L224" s="229"/>
      <c r="M224" s="230"/>
      <c r="N224" s="231"/>
      <c r="O224" s="232"/>
      <c r="P224" s="233"/>
      <c r="Q224" s="260"/>
      <c r="R224" s="257"/>
    </row>
    <row r="225" spans="1:18">
      <c r="A225" s="175" t="s">
        <v>682</v>
      </c>
      <c r="B225" s="176" t="s">
        <v>683</v>
      </c>
      <c r="C225" s="177" t="s">
        <v>89</v>
      </c>
      <c r="D225" s="178" t="s">
        <v>684</v>
      </c>
      <c r="E225" s="179" t="s">
        <v>678</v>
      </c>
      <c r="F225" s="180">
        <v>1</v>
      </c>
      <c r="G225" s="181">
        <v>369.58</v>
      </c>
      <c r="H225" s="182">
        <v>0.2897</v>
      </c>
      <c r="I225" s="226">
        <f t="shared" si="34"/>
        <v>476.64</v>
      </c>
      <c r="J225" s="227">
        <f t="shared" si="35"/>
        <v>476.64</v>
      </c>
      <c r="K225" s="241"/>
      <c r="L225" s="229"/>
      <c r="M225" s="230"/>
      <c r="N225" s="231"/>
      <c r="O225" s="232"/>
      <c r="P225" s="233"/>
      <c r="Q225" s="260"/>
      <c r="R225" s="257"/>
    </row>
    <row r="226" spans="1:18">
      <c r="A226" s="175" t="s">
        <v>685</v>
      </c>
      <c r="B226" s="176" t="s">
        <v>686</v>
      </c>
      <c r="C226" s="177" t="s">
        <v>89</v>
      </c>
      <c r="D226" s="178" t="s">
        <v>687</v>
      </c>
      <c r="E226" s="179" t="s">
        <v>678</v>
      </c>
      <c r="F226" s="180">
        <v>1</v>
      </c>
      <c r="G226" s="181">
        <v>1995.83</v>
      </c>
      <c r="H226" s="182">
        <v>0.2897</v>
      </c>
      <c r="I226" s="226">
        <f t="shared" si="34"/>
        <v>2574.02</v>
      </c>
      <c r="J226" s="227">
        <f t="shared" si="35"/>
        <v>2574.02</v>
      </c>
      <c r="K226" s="241"/>
      <c r="L226" s="229"/>
      <c r="M226" s="230"/>
      <c r="N226" s="231"/>
      <c r="O226" s="232"/>
      <c r="P226" s="233"/>
      <c r="Q226" s="260"/>
      <c r="R226" s="257"/>
    </row>
    <row r="227" ht="21" spans="1:18">
      <c r="A227" s="175" t="s">
        <v>688</v>
      </c>
      <c r="B227" s="176" t="s">
        <v>689</v>
      </c>
      <c r="C227" s="177" t="s">
        <v>89</v>
      </c>
      <c r="D227" s="178" t="s">
        <v>690</v>
      </c>
      <c r="E227" s="179" t="s">
        <v>678</v>
      </c>
      <c r="F227" s="180">
        <v>1</v>
      </c>
      <c r="G227" s="181">
        <v>79.98</v>
      </c>
      <c r="H227" s="182">
        <v>0.2897</v>
      </c>
      <c r="I227" s="226">
        <f t="shared" si="34"/>
        <v>103.15</v>
      </c>
      <c r="J227" s="227">
        <f t="shared" si="35"/>
        <v>103.15</v>
      </c>
      <c r="K227" s="241"/>
      <c r="L227" s="229"/>
      <c r="M227" s="230"/>
      <c r="N227" s="231"/>
      <c r="O227" s="232"/>
      <c r="P227" s="233"/>
      <c r="Q227" s="260"/>
      <c r="R227" s="257"/>
    </row>
    <row r="228" ht="21" spans="1:18">
      <c r="A228" s="175" t="s">
        <v>691</v>
      </c>
      <c r="B228" s="176" t="s">
        <v>692</v>
      </c>
      <c r="C228" s="177" t="s">
        <v>89</v>
      </c>
      <c r="D228" s="178" t="s">
        <v>693</v>
      </c>
      <c r="E228" s="179" t="s">
        <v>678</v>
      </c>
      <c r="F228" s="180">
        <v>20</v>
      </c>
      <c r="G228" s="181">
        <v>70.33</v>
      </c>
      <c r="H228" s="182">
        <v>0.2897</v>
      </c>
      <c r="I228" s="226">
        <f t="shared" si="34"/>
        <v>90.7</v>
      </c>
      <c r="J228" s="227">
        <f t="shared" si="35"/>
        <v>1814</v>
      </c>
      <c r="K228" s="241"/>
      <c r="L228" s="229"/>
      <c r="M228" s="230"/>
      <c r="N228" s="231"/>
      <c r="O228" s="232"/>
      <c r="P228" s="233"/>
      <c r="Q228" s="260"/>
      <c r="R228" s="257"/>
    </row>
    <row r="229" ht="42" spans="1:18">
      <c r="A229" s="175" t="s">
        <v>694</v>
      </c>
      <c r="B229" s="176" t="s">
        <v>695</v>
      </c>
      <c r="C229" s="177" t="s">
        <v>112</v>
      </c>
      <c r="D229" s="178" t="s">
        <v>696</v>
      </c>
      <c r="E229" s="179" t="s">
        <v>209</v>
      </c>
      <c r="F229" s="180">
        <v>291</v>
      </c>
      <c r="G229" s="181">
        <v>8.5</v>
      </c>
      <c r="H229" s="182">
        <v>0.2897</v>
      </c>
      <c r="I229" s="226">
        <f t="shared" si="34"/>
        <v>10.96</v>
      </c>
      <c r="J229" s="227">
        <f t="shared" si="35"/>
        <v>3189.36</v>
      </c>
      <c r="K229" s="241"/>
      <c r="L229" s="229"/>
      <c r="M229" s="230"/>
      <c r="N229" s="231"/>
      <c r="O229" s="232"/>
      <c r="P229" s="233"/>
      <c r="Q229" s="260"/>
      <c r="R229" s="257"/>
    </row>
    <row r="230" ht="21" spans="1:18">
      <c r="A230" s="175" t="s">
        <v>697</v>
      </c>
      <c r="B230" s="176" t="s">
        <v>698</v>
      </c>
      <c r="C230" s="177" t="s">
        <v>89</v>
      </c>
      <c r="D230" s="178" t="s">
        <v>699</v>
      </c>
      <c r="E230" s="179" t="s">
        <v>209</v>
      </c>
      <c r="F230" s="180">
        <v>50</v>
      </c>
      <c r="G230" s="181">
        <v>13.12</v>
      </c>
      <c r="H230" s="182">
        <v>0.2897</v>
      </c>
      <c r="I230" s="226">
        <f t="shared" si="34"/>
        <v>16.92</v>
      </c>
      <c r="J230" s="227">
        <f t="shared" si="35"/>
        <v>846</v>
      </c>
      <c r="K230" s="241"/>
      <c r="L230" s="229"/>
      <c r="M230" s="230"/>
      <c r="N230" s="231"/>
      <c r="O230" s="232"/>
      <c r="P230" s="233"/>
      <c r="Q230" s="260"/>
      <c r="R230" s="257"/>
    </row>
    <row r="231" ht="21" spans="1:18">
      <c r="A231" s="175" t="s">
        <v>700</v>
      </c>
      <c r="B231" s="176" t="s">
        <v>701</v>
      </c>
      <c r="C231" s="177" t="s">
        <v>112</v>
      </c>
      <c r="D231" s="178" t="s">
        <v>702</v>
      </c>
      <c r="E231" s="179" t="s">
        <v>678</v>
      </c>
      <c r="F231" s="180">
        <v>2</v>
      </c>
      <c r="G231" s="181">
        <v>50.07</v>
      </c>
      <c r="H231" s="182">
        <v>0.2897</v>
      </c>
      <c r="I231" s="226">
        <f t="shared" si="34"/>
        <v>64.57</v>
      </c>
      <c r="J231" s="227">
        <f t="shared" si="35"/>
        <v>129.14</v>
      </c>
      <c r="K231" s="241"/>
      <c r="L231" s="229"/>
      <c r="M231" s="230"/>
      <c r="N231" s="231"/>
      <c r="O231" s="232"/>
      <c r="P231" s="233"/>
      <c r="Q231" s="260"/>
      <c r="R231" s="257"/>
    </row>
    <row r="232" ht="21" spans="1:18">
      <c r="A232" s="175" t="s">
        <v>703</v>
      </c>
      <c r="B232" s="176" t="s">
        <v>704</v>
      </c>
      <c r="C232" s="177" t="s">
        <v>705</v>
      </c>
      <c r="D232" s="178" t="s">
        <v>706</v>
      </c>
      <c r="E232" s="179" t="s">
        <v>678</v>
      </c>
      <c r="F232" s="180">
        <v>5</v>
      </c>
      <c r="G232" s="181">
        <v>85.07</v>
      </c>
      <c r="H232" s="182">
        <v>0.2897</v>
      </c>
      <c r="I232" s="226">
        <f t="shared" si="34"/>
        <v>109.71</v>
      </c>
      <c r="J232" s="227">
        <f t="shared" si="35"/>
        <v>548.55</v>
      </c>
      <c r="K232" s="241"/>
      <c r="L232" s="229"/>
      <c r="M232" s="230"/>
      <c r="N232" s="231"/>
      <c r="O232" s="232"/>
      <c r="P232" s="233"/>
      <c r="Q232" s="260"/>
      <c r="R232" s="257"/>
    </row>
    <row r="233" ht="42" spans="1:18">
      <c r="A233" s="175" t="s">
        <v>707</v>
      </c>
      <c r="B233" s="176" t="s">
        <v>467</v>
      </c>
      <c r="C233" s="177" t="s">
        <v>705</v>
      </c>
      <c r="D233" s="178" t="s">
        <v>468</v>
      </c>
      <c r="E233" s="179" t="s">
        <v>209</v>
      </c>
      <c r="F233" s="180">
        <v>14</v>
      </c>
      <c r="G233" s="181">
        <v>21.99</v>
      </c>
      <c r="H233" s="182">
        <v>0.2897</v>
      </c>
      <c r="I233" s="226">
        <f t="shared" si="34"/>
        <v>28.36</v>
      </c>
      <c r="J233" s="227">
        <f t="shared" si="35"/>
        <v>397.04</v>
      </c>
      <c r="K233" s="241"/>
      <c r="L233" s="229"/>
      <c r="M233" s="230"/>
      <c r="N233" s="231"/>
      <c r="O233" s="232"/>
      <c r="P233" s="233"/>
      <c r="Q233" s="260"/>
      <c r="R233" s="257"/>
    </row>
    <row r="234" ht="42" spans="1:18">
      <c r="A234" s="175" t="s">
        <v>708</v>
      </c>
      <c r="B234" s="176" t="s">
        <v>473</v>
      </c>
      <c r="C234" s="177" t="s">
        <v>705</v>
      </c>
      <c r="D234" s="178" t="s">
        <v>474</v>
      </c>
      <c r="E234" s="179" t="s">
        <v>209</v>
      </c>
      <c r="F234" s="180">
        <v>19</v>
      </c>
      <c r="G234" s="181">
        <v>28.11</v>
      </c>
      <c r="H234" s="182">
        <v>0.2897</v>
      </c>
      <c r="I234" s="226">
        <f t="shared" si="34"/>
        <v>36.25</v>
      </c>
      <c r="J234" s="227">
        <f t="shared" si="35"/>
        <v>688.75</v>
      </c>
      <c r="K234" s="241"/>
      <c r="L234" s="229"/>
      <c r="M234" s="230"/>
      <c r="N234" s="231"/>
      <c r="O234" s="232"/>
      <c r="P234" s="233"/>
      <c r="Q234" s="260"/>
      <c r="R234" s="257"/>
    </row>
    <row r="235" ht="42" spans="1:18">
      <c r="A235" s="175" t="s">
        <v>709</v>
      </c>
      <c r="B235" s="176" t="s">
        <v>476</v>
      </c>
      <c r="C235" s="177" t="s">
        <v>95</v>
      </c>
      <c r="D235" s="178" t="s">
        <v>477</v>
      </c>
      <c r="E235" s="179" t="s">
        <v>209</v>
      </c>
      <c r="F235" s="180">
        <v>5</v>
      </c>
      <c r="G235" s="181">
        <v>33.96</v>
      </c>
      <c r="H235" s="182">
        <v>0.2897</v>
      </c>
      <c r="I235" s="226">
        <f t="shared" si="34"/>
        <v>43.79</v>
      </c>
      <c r="J235" s="227">
        <f t="shared" si="35"/>
        <v>218.95</v>
      </c>
      <c r="K235" s="241"/>
      <c r="L235" s="229"/>
      <c r="M235" s="230"/>
      <c r="N235" s="231"/>
      <c r="O235" s="232"/>
      <c r="P235" s="233"/>
      <c r="Q235" s="260"/>
      <c r="R235" s="257"/>
    </row>
    <row r="236" ht="42" spans="1:18">
      <c r="A236" s="175" t="s">
        <v>710</v>
      </c>
      <c r="B236" s="176" t="s">
        <v>711</v>
      </c>
      <c r="C236" s="177" t="s">
        <v>117</v>
      </c>
      <c r="D236" s="178" t="s">
        <v>712</v>
      </c>
      <c r="E236" s="179" t="s">
        <v>209</v>
      </c>
      <c r="F236" s="180">
        <v>40</v>
      </c>
      <c r="G236" s="181">
        <v>64.73</v>
      </c>
      <c r="H236" s="182">
        <v>0.2897</v>
      </c>
      <c r="I236" s="226">
        <f t="shared" si="34"/>
        <v>83.48</v>
      </c>
      <c r="J236" s="227">
        <f t="shared" si="35"/>
        <v>3339.2</v>
      </c>
      <c r="K236" s="241"/>
      <c r="L236" s="229"/>
      <c r="M236" s="230"/>
      <c r="N236" s="231"/>
      <c r="O236" s="232"/>
      <c r="P236" s="233"/>
      <c r="Q236" s="260"/>
      <c r="R236" s="257"/>
    </row>
    <row r="237" ht="21" spans="1:18">
      <c r="A237" s="175" t="s">
        <v>713</v>
      </c>
      <c r="B237" s="176" t="s">
        <v>714</v>
      </c>
      <c r="C237" s="177" t="s">
        <v>89</v>
      </c>
      <c r="D237" s="178" t="s">
        <v>715</v>
      </c>
      <c r="E237" s="179" t="s">
        <v>209</v>
      </c>
      <c r="F237" s="180">
        <v>7</v>
      </c>
      <c r="G237" s="181">
        <v>96.68</v>
      </c>
      <c r="H237" s="182">
        <v>0.2897</v>
      </c>
      <c r="I237" s="226">
        <f t="shared" si="34"/>
        <v>124.68</v>
      </c>
      <c r="J237" s="227">
        <f t="shared" si="35"/>
        <v>872.76</v>
      </c>
      <c r="K237" s="241"/>
      <c r="L237" s="229"/>
      <c r="M237" s="230"/>
      <c r="N237" s="231"/>
      <c r="O237" s="232"/>
      <c r="P237" s="233"/>
      <c r="Q237" s="260"/>
      <c r="R237" s="257"/>
    </row>
    <row r="238" ht="42" spans="1:18">
      <c r="A238" s="175" t="s">
        <v>716</v>
      </c>
      <c r="B238" s="176" t="s">
        <v>479</v>
      </c>
      <c r="C238" s="177" t="s">
        <v>112</v>
      </c>
      <c r="D238" s="178" t="s">
        <v>480</v>
      </c>
      <c r="E238" s="179" t="s">
        <v>209</v>
      </c>
      <c r="F238" s="180">
        <v>3</v>
      </c>
      <c r="G238" s="181">
        <v>13.91</v>
      </c>
      <c r="H238" s="182">
        <v>0.2897</v>
      </c>
      <c r="I238" s="226">
        <f t="shared" si="34"/>
        <v>17.93</v>
      </c>
      <c r="J238" s="227">
        <f t="shared" si="35"/>
        <v>53.79</v>
      </c>
      <c r="K238" s="241"/>
      <c r="L238" s="229"/>
      <c r="M238" s="230"/>
      <c r="N238" s="231"/>
      <c r="O238" s="232"/>
      <c r="P238" s="233"/>
      <c r="Q238" s="260"/>
      <c r="R238" s="257"/>
    </row>
    <row r="239" spans="1:18">
      <c r="A239" s="175" t="s">
        <v>717</v>
      </c>
      <c r="B239" s="176" t="s">
        <v>718</v>
      </c>
      <c r="C239" s="177" t="s">
        <v>89</v>
      </c>
      <c r="D239" s="178" t="s">
        <v>719</v>
      </c>
      <c r="E239" s="179" t="s">
        <v>209</v>
      </c>
      <c r="F239" s="180">
        <v>15</v>
      </c>
      <c r="G239" s="181">
        <v>32.18</v>
      </c>
      <c r="H239" s="182">
        <v>0.2897</v>
      </c>
      <c r="I239" s="226">
        <f t="shared" si="34"/>
        <v>41.5</v>
      </c>
      <c r="J239" s="227">
        <f t="shared" si="35"/>
        <v>622.5</v>
      </c>
      <c r="K239" s="241"/>
      <c r="L239" s="229"/>
      <c r="M239" s="230"/>
      <c r="N239" s="231"/>
      <c r="O239" s="232"/>
      <c r="P239" s="233"/>
      <c r="Q239" s="260"/>
      <c r="R239" s="257"/>
    </row>
    <row r="240" ht="42" spans="1:18">
      <c r="A240" s="175" t="s">
        <v>720</v>
      </c>
      <c r="B240" s="176" t="s">
        <v>494</v>
      </c>
      <c r="C240" s="177" t="s">
        <v>112</v>
      </c>
      <c r="D240" s="178" t="s">
        <v>495</v>
      </c>
      <c r="E240" s="179" t="s">
        <v>97</v>
      </c>
      <c r="F240" s="180">
        <v>2</v>
      </c>
      <c r="G240" s="181">
        <v>15.2</v>
      </c>
      <c r="H240" s="182">
        <v>0.2897</v>
      </c>
      <c r="I240" s="226">
        <f t="shared" si="34"/>
        <v>19.6</v>
      </c>
      <c r="J240" s="227">
        <f t="shared" si="35"/>
        <v>39.2</v>
      </c>
      <c r="K240" s="241"/>
      <c r="L240" s="229"/>
      <c r="M240" s="230"/>
      <c r="N240" s="231"/>
      <c r="O240" s="232"/>
      <c r="P240" s="233"/>
      <c r="Q240" s="260"/>
      <c r="R240" s="257"/>
    </row>
    <row r="241" ht="42" spans="1:18">
      <c r="A241" s="175" t="s">
        <v>721</v>
      </c>
      <c r="B241" s="176" t="s">
        <v>722</v>
      </c>
      <c r="C241" s="177" t="s">
        <v>112</v>
      </c>
      <c r="D241" s="178" t="s">
        <v>723</v>
      </c>
      <c r="E241" s="179" t="s">
        <v>97</v>
      </c>
      <c r="F241" s="180">
        <v>2</v>
      </c>
      <c r="G241" s="181">
        <v>18.19</v>
      </c>
      <c r="H241" s="182">
        <v>0.2897</v>
      </c>
      <c r="I241" s="226">
        <f t="shared" si="34"/>
        <v>23.45</v>
      </c>
      <c r="J241" s="227">
        <f t="shared" si="35"/>
        <v>46.9</v>
      </c>
      <c r="K241" s="241"/>
      <c r="L241" s="229"/>
      <c r="M241" s="230"/>
      <c r="N241" s="231"/>
      <c r="O241" s="232"/>
      <c r="P241" s="233"/>
      <c r="Q241" s="260"/>
      <c r="R241" s="257"/>
    </row>
    <row r="242" ht="52.5" spans="1:18">
      <c r="A242" s="175" t="s">
        <v>724</v>
      </c>
      <c r="B242" s="176" t="s">
        <v>500</v>
      </c>
      <c r="C242" s="177" t="s">
        <v>95</v>
      </c>
      <c r="D242" s="178" t="s">
        <v>501</v>
      </c>
      <c r="E242" s="179" t="s">
        <v>502</v>
      </c>
      <c r="F242" s="180">
        <v>7</v>
      </c>
      <c r="G242" s="181">
        <v>20.33</v>
      </c>
      <c r="H242" s="182">
        <v>0.2897</v>
      </c>
      <c r="I242" s="226">
        <f t="shared" si="34"/>
        <v>26.21</v>
      </c>
      <c r="J242" s="227">
        <f t="shared" si="35"/>
        <v>183.47</v>
      </c>
      <c r="K242" s="241"/>
      <c r="L242" s="229"/>
      <c r="M242" s="230"/>
      <c r="N242" s="231"/>
      <c r="O242" s="232"/>
      <c r="P242" s="233"/>
      <c r="Q242" s="260"/>
      <c r="R242" s="257"/>
    </row>
    <row r="243" ht="42" spans="1:18">
      <c r="A243" s="175" t="s">
        <v>725</v>
      </c>
      <c r="B243" s="176" t="s">
        <v>504</v>
      </c>
      <c r="C243" s="177" t="s">
        <v>95</v>
      </c>
      <c r="D243" s="178" t="s">
        <v>505</v>
      </c>
      <c r="E243" s="179" t="s">
        <v>502</v>
      </c>
      <c r="F243" s="180">
        <v>8</v>
      </c>
      <c r="G243" s="181">
        <v>26.21</v>
      </c>
      <c r="H243" s="182">
        <v>0.2897</v>
      </c>
      <c r="I243" s="226">
        <f t="shared" si="34"/>
        <v>33.8</v>
      </c>
      <c r="J243" s="227">
        <f t="shared" si="35"/>
        <v>270.4</v>
      </c>
      <c r="K243" s="241"/>
      <c r="L243" s="229"/>
      <c r="M243" s="230"/>
      <c r="N243" s="231"/>
      <c r="O243" s="232"/>
      <c r="P243" s="233"/>
      <c r="Q243" s="260"/>
      <c r="R243" s="257"/>
    </row>
    <row r="244" ht="21" spans="1:18">
      <c r="A244" s="175" t="s">
        <v>726</v>
      </c>
      <c r="B244" s="176" t="s">
        <v>727</v>
      </c>
      <c r="C244" s="177" t="s">
        <v>89</v>
      </c>
      <c r="D244" s="178" t="s">
        <v>728</v>
      </c>
      <c r="E244" s="179" t="s">
        <v>97</v>
      </c>
      <c r="F244" s="180">
        <v>1</v>
      </c>
      <c r="G244" s="181">
        <v>89.57</v>
      </c>
      <c r="H244" s="182">
        <v>0.2897</v>
      </c>
      <c r="I244" s="226">
        <f t="shared" si="34"/>
        <v>115.51</v>
      </c>
      <c r="J244" s="227">
        <f t="shared" si="35"/>
        <v>115.51</v>
      </c>
      <c r="K244" s="241"/>
      <c r="L244" s="229"/>
      <c r="M244" s="230"/>
      <c r="N244" s="231"/>
      <c r="O244" s="232"/>
      <c r="P244" s="233"/>
      <c r="Q244" s="260"/>
      <c r="R244" s="257"/>
    </row>
    <row r="245" ht="21" spans="1:18">
      <c r="A245" s="175" t="s">
        <v>729</v>
      </c>
      <c r="B245" s="176" t="s">
        <v>531</v>
      </c>
      <c r="C245" s="177" t="s">
        <v>89</v>
      </c>
      <c r="D245" s="178" t="s">
        <v>532</v>
      </c>
      <c r="E245" s="179" t="s">
        <v>97</v>
      </c>
      <c r="F245" s="180">
        <v>5</v>
      </c>
      <c r="G245" s="181">
        <v>35.27</v>
      </c>
      <c r="H245" s="182">
        <v>0.2897</v>
      </c>
      <c r="I245" s="226">
        <f t="shared" si="34"/>
        <v>45.48</v>
      </c>
      <c r="J245" s="227">
        <f t="shared" si="35"/>
        <v>227.4</v>
      </c>
      <c r="K245" s="241"/>
      <c r="L245" s="229"/>
      <c r="M245" s="230"/>
      <c r="N245" s="231"/>
      <c r="O245" s="232"/>
      <c r="P245" s="233"/>
      <c r="Q245" s="260"/>
      <c r="R245" s="257"/>
    </row>
    <row r="246" ht="42" spans="1:18">
      <c r="A246" s="175" t="s">
        <v>730</v>
      </c>
      <c r="B246" s="176" t="s">
        <v>534</v>
      </c>
      <c r="C246" s="177" t="s">
        <v>95</v>
      </c>
      <c r="D246" s="178" t="s">
        <v>535</v>
      </c>
      <c r="E246" s="179" t="s">
        <v>97</v>
      </c>
      <c r="F246" s="180">
        <v>2</v>
      </c>
      <c r="G246" s="181">
        <v>28.52</v>
      </c>
      <c r="H246" s="182">
        <v>0.2897</v>
      </c>
      <c r="I246" s="226">
        <f t="shared" si="34"/>
        <v>36.78</v>
      </c>
      <c r="J246" s="227">
        <f t="shared" si="35"/>
        <v>73.56</v>
      </c>
      <c r="K246" s="241"/>
      <c r="L246" s="229"/>
      <c r="M246" s="230"/>
      <c r="N246" s="231"/>
      <c r="O246" s="232"/>
      <c r="P246" s="233"/>
      <c r="Q246" s="260"/>
      <c r="R246" s="257"/>
    </row>
    <row r="247" ht="42" spans="1:18">
      <c r="A247" s="175" t="s">
        <v>731</v>
      </c>
      <c r="B247" s="176" t="s">
        <v>732</v>
      </c>
      <c r="C247" s="177" t="s">
        <v>89</v>
      </c>
      <c r="D247" s="178" t="s">
        <v>733</v>
      </c>
      <c r="E247" s="179" t="s">
        <v>97</v>
      </c>
      <c r="F247" s="180">
        <v>1</v>
      </c>
      <c r="G247" s="181">
        <v>16.25</v>
      </c>
      <c r="H247" s="182">
        <v>0.2897</v>
      </c>
      <c r="I247" s="226">
        <f t="shared" si="34"/>
        <v>20.95</v>
      </c>
      <c r="J247" s="227">
        <f t="shared" si="35"/>
        <v>20.95</v>
      </c>
      <c r="K247" s="241"/>
      <c r="L247" s="229"/>
      <c r="M247" s="230"/>
      <c r="N247" s="231"/>
      <c r="O247" s="232"/>
      <c r="P247" s="233"/>
      <c r="Q247" s="260"/>
      <c r="R247" s="257"/>
    </row>
    <row r="248" spans="1:18">
      <c r="A248" s="175" t="s">
        <v>734</v>
      </c>
      <c r="B248" s="176" t="s">
        <v>735</v>
      </c>
      <c r="C248" s="177" t="s">
        <v>89</v>
      </c>
      <c r="D248" s="178" t="s">
        <v>736</v>
      </c>
      <c r="E248" s="179" t="s">
        <v>97</v>
      </c>
      <c r="F248" s="180">
        <v>1</v>
      </c>
      <c r="G248" s="181">
        <v>38.05</v>
      </c>
      <c r="H248" s="182">
        <v>0.2897</v>
      </c>
      <c r="I248" s="226">
        <f t="shared" si="34"/>
        <v>49.07</v>
      </c>
      <c r="J248" s="227">
        <f t="shared" si="35"/>
        <v>49.07</v>
      </c>
      <c r="K248" s="241"/>
      <c r="L248" s="229"/>
      <c r="M248" s="230"/>
      <c r="N248" s="231"/>
      <c r="O248" s="232"/>
      <c r="P248" s="233"/>
      <c r="Q248" s="260"/>
      <c r="R248" s="257"/>
    </row>
    <row r="249" ht="42" spans="1:18">
      <c r="A249" s="175" t="s">
        <v>737</v>
      </c>
      <c r="B249" s="176" t="s">
        <v>738</v>
      </c>
      <c r="C249" s="177" t="s">
        <v>95</v>
      </c>
      <c r="D249" s="178" t="s">
        <v>739</v>
      </c>
      <c r="E249" s="179" t="s">
        <v>97</v>
      </c>
      <c r="F249" s="180">
        <v>1</v>
      </c>
      <c r="G249" s="181">
        <v>67.72</v>
      </c>
      <c r="H249" s="182">
        <v>0.2897</v>
      </c>
      <c r="I249" s="226">
        <f t="shared" si="34"/>
        <v>87.33</v>
      </c>
      <c r="J249" s="227">
        <f t="shared" si="35"/>
        <v>87.33</v>
      </c>
      <c r="K249" s="241"/>
      <c r="L249" s="229"/>
      <c r="M249" s="230"/>
      <c r="N249" s="231"/>
      <c r="O249" s="232"/>
      <c r="P249" s="233"/>
      <c r="Q249" s="260"/>
      <c r="R249" s="257"/>
    </row>
    <row r="250" ht="42" spans="1:18">
      <c r="A250" s="175" t="s">
        <v>740</v>
      </c>
      <c r="B250" s="176" t="s">
        <v>741</v>
      </c>
      <c r="C250" s="177" t="s">
        <v>112</v>
      </c>
      <c r="D250" s="178" t="s">
        <v>742</v>
      </c>
      <c r="E250" s="179" t="s">
        <v>97</v>
      </c>
      <c r="F250" s="180">
        <v>3</v>
      </c>
      <c r="G250" s="181">
        <v>37.02</v>
      </c>
      <c r="H250" s="182">
        <v>0.2897</v>
      </c>
      <c r="I250" s="226">
        <f t="shared" si="34"/>
        <v>47.74</v>
      </c>
      <c r="J250" s="227">
        <f t="shared" si="35"/>
        <v>143.22</v>
      </c>
      <c r="K250" s="241"/>
      <c r="L250" s="229"/>
      <c r="M250" s="230"/>
      <c r="N250" s="231"/>
      <c r="O250" s="232"/>
      <c r="P250" s="233"/>
      <c r="Q250" s="260"/>
      <c r="R250" s="257"/>
    </row>
    <row r="251" ht="21" spans="1:18">
      <c r="A251" s="175" t="s">
        <v>743</v>
      </c>
      <c r="B251" s="176" t="s">
        <v>744</v>
      </c>
      <c r="C251" s="177" t="s">
        <v>89</v>
      </c>
      <c r="D251" s="178" t="s">
        <v>745</v>
      </c>
      <c r="E251" s="179" t="s">
        <v>97</v>
      </c>
      <c r="F251" s="180">
        <v>1</v>
      </c>
      <c r="G251" s="181">
        <v>68.12</v>
      </c>
      <c r="H251" s="182">
        <v>0.2897</v>
      </c>
      <c r="I251" s="226">
        <f t="shared" si="34"/>
        <v>87.85</v>
      </c>
      <c r="J251" s="227">
        <f t="shared" si="35"/>
        <v>87.85</v>
      </c>
      <c r="K251" s="241"/>
      <c r="L251" s="229"/>
      <c r="M251" s="230"/>
      <c r="N251" s="231"/>
      <c r="O251" s="232"/>
      <c r="P251" s="233"/>
      <c r="Q251" s="260"/>
      <c r="R251" s="257"/>
    </row>
    <row r="252" ht="42" spans="1:18">
      <c r="A252" s="175" t="s">
        <v>746</v>
      </c>
      <c r="B252" s="176" t="s">
        <v>747</v>
      </c>
      <c r="C252" s="177" t="s">
        <v>95</v>
      </c>
      <c r="D252" s="178" t="s">
        <v>748</v>
      </c>
      <c r="E252" s="179" t="s">
        <v>97</v>
      </c>
      <c r="F252" s="180">
        <v>1</v>
      </c>
      <c r="G252" s="181">
        <v>99.22</v>
      </c>
      <c r="H252" s="182">
        <v>0.2897</v>
      </c>
      <c r="I252" s="226">
        <f t="shared" si="34"/>
        <v>127.96</v>
      </c>
      <c r="J252" s="227">
        <f t="shared" si="35"/>
        <v>127.96</v>
      </c>
      <c r="K252" s="241"/>
      <c r="L252" s="229"/>
      <c r="M252" s="230"/>
      <c r="N252" s="231"/>
      <c r="O252" s="232"/>
      <c r="P252" s="233"/>
      <c r="Q252" s="260"/>
      <c r="R252" s="257"/>
    </row>
    <row r="253" ht="42" spans="1:18">
      <c r="A253" s="175" t="s">
        <v>749</v>
      </c>
      <c r="B253" s="176" t="s">
        <v>750</v>
      </c>
      <c r="C253" s="177" t="s">
        <v>95</v>
      </c>
      <c r="D253" s="178" t="s">
        <v>751</v>
      </c>
      <c r="E253" s="179" t="s">
        <v>97</v>
      </c>
      <c r="F253" s="180">
        <v>1</v>
      </c>
      <c r="G253" s="181">
        <v>127.304</v>
      </c>
      <c r="H253" s="182">
        <v>0.2897</v>
      </c>
      <c r="I253" s="226">
        <f t="shared" si="34"/>
        <v>164.18</v>
      </c>
      <c r="J253" s="227">
        <f t="shared" si="35"/>
        <v>164.18</v>
      </c>
      <c r="K253" s="241"/>
      <c r="L253" s="229"/>
      <c r="M253" s="230"/>
      <c r="N253" s="231"/>
      <c r="O253" s="232"/>
      <c r="P253" s="233"/>
      <c r="Q253" s="260"/>
      <c r="R253" s="257"/>
    </row>
    <row r="254" ht="52.5" spans="1:18">
      <c r="A254" s="175" t="s">
        <v>752</v>
      </c>
      <c r="B254" s="176" t="s">
        <v>753</v>
      </c>
      <c r="C254" s="177" t="s">
        <v>112</v>
      </c>
      <c r="D254" s="178" t="s">
        <v>754</v>
      </c>
      <c r="E254" s="179" t="s">
        <v>97</v>
      </c>
      <c r="F254" s="180">
        <v>1</v>
      </c>
      <c r="G254" s="181">
        <v>168.83</v>
      </c>
      <c r="H254" s="182">
        <v>0.2897</v>
      </c>
      <c r="I254" s="226">
        <f t="shared" si="34"/>
        <v>217.74</v>
      </c>
      <c r="J254" s="227">
        <f t="shared" si="35"/>
        <v>217.74</v>
      </c>
      <c r="K254" s="241"/>
      <c r="L254" s="229"/>
      <c r="M254" s="230"/>
      <c r="N254" s="231"/>
      <c r="O254" s="232"/>
      <c r="P254" s="233"/>
      <c r="Q254" s="260"/>
      <c r="R254" s="257"/>
    </row>
    <row r="255" ht="21" spans="1:18">
      <c r="A255" s="183">
        <v>13</v>
      </c>
      <c r="B255" s="184"/>
      <c r="C255" s="185"/>
      <c r="D255" s="186" t="s">
        <v>36</v>
      </c>
      <c r="E255" s="187"/>
      <c r="F255" s="188"/>
      <c r="G255" s="189"/>
      <c r="H255" s="190"/>
      <c r="I255" s="190"/>
      <c r="J255" s="234"/>
      <c r="K255" s="250">
        <f>SUM(J256:J260)</f>
        <v>1311.49</v>
      </c>
      <c r="L255" s="236">
        <f>K255</f>
        <v>1311.49</v>
      </c>
      <c r="M255" s="237"/>
      <c r="N255" s="264"/>
      <c r="O255" s="239"/>
      <c r="P255" s="265"/>
      <c r="Q255" s="263">
        <f>SUM(P256:P260)</f>
        <v>0</v>
      </c>
      <c r="R255" s="259">
        <f>Q255</f>
        <v>0</v>
      </c>
    </row>
    <row r="256" ht="21" spans="1:18">
      <c r="A256" s="175" t="s">
        <v>755</v>
      </c>
      <c r="B256" s="176" t="s">
        <v>756</v>
      </c>
      <c r="C256" s="177" t="s">
        <v>89</v>
      </c>
      <c r="D256" s="178" t="s">
        <v>757</v>
      </c>
      <c r="E256" s="179" t="s">
        <v>97</v>
      </c>
      <c r="F256" s="180">
        <v>3</v>
      </c>
      <c r="G256" s="181">
        <v>251.36</v>
      </c>
      <c r="H256" s="182">
        <v>0.2897</v>
      </c>
      <c r="I256" s="226">
        <f t="shared" ref="I256:I260" si="36">TRUNC(G256*(1+H256),2)</f>
        <v>324.17</v>
      </c>
      <c r="J256" s="227">
        <f t="shared" ref="J256:J260" si="37">TRUNC(F256*I256,2)</f>
        <v>972.51</v>
      </c>
      <c r="K256" s="241"/>
      <c r="L256" s="229"/>
      <c r="M256" s="230"/>
      <c r="N256" s="231"/>
      <c r="O256" s="232"/>
      <c r="P256" s="233"/>
      <c r="Q256" s="260"/>
      <c r="R256" s="257"/>
    </row>
    <row r="257" ht="42" spans="1:18">
      <c r="A257" s="175" t="s">
        <v>758</v>
      </c>
      <c r="B257" s="176" t="s">
        <v>759</v>
      </c>
      <c r="C257" s="177" t="s">
        <v>112</v>
      </c>
      <c r="D257" s="178" t="s">
        <v>760</v>
      </c>
      <c r="E257" s="179" t="s">
        <v>97</v>
      </c>
      <c r="F257" s="180">
        <v>6</v>
      </c>
      <c r="G257" s="181">
        <v>27.25</v>
      </c>
      <c r="H257" s="182">
        <v>0.2897</v>
      </c>
      <c r="I257" s="226">
        <f t="shared" si="36"/>
        <v>35.14</v>
      </c>
      <c r="J257" s="227">
        <f t="shared" si="37"/>
        <v>210.84</v>
      </c>
      <c r="K257" s="241"/>
      <c r="L257" s="229"/>
      <c r="M257" s="230"/>
      <c r="N257" s="231"/>
      <c r="O257" s="232"/>
      <c r="P257" s="233"/>
      <c r="Q257" s="260"/>
      <c r="R257" s="257"/>
    </row>
    <row r="258" ht="73.5" spans="1:18">
      <c r="A258" s="175" t="s">
        <v>761</v>
      </c>
      <c r="B258" s="176" t="s">
        <v>762</v>
      </c>
      <c r="C258" s="177" t="s">
        <v>117</v>
      </c>
      <c r="D258" s="178" t="s">
        <v>763</v>
      </c>
      <c r="E258" s="179" t="s">
        <v>97</v>
      </c>
      <c r="F258" s="180">
        <v>3</v>
      </c>
      <c r="G258" s="181">
        <v>11.48</v>
      </c>
      <c r="H258" s="182">
        <v>0.2897</v>
      </c>
      <c r="I258" s="226">
        <f t="shared" si="36"/>
        <v>14.8</v>
      </c>
      <c r="J258" s="227">
        <f t="shared" si="37"/>
        <v>44.4</v>
      </c>
      <c r="K258" s="241"/>
      <c r="L258" s="229"/>
      <c r="M258" s="230"/>
      <c r="N258" s="231"/>
      <c r="O258" s="232"/>
      <c r="P258" s="233"/>
      <c r="Q258" s="260"/>
      <c r="R258" s="257"/>
    </row>
    <row r="259" ht="73.5" spans="1:18">
      <c r="A259" s="175" t="s">
        <v>764</v>
      </c>
      <c r="B259" s="176" t="s">
        <v>765</v>
      </c>
      <c r="C259" s="177" t="s">
        <v>117</v>
      </c>
      <c r="D259" s="178" t="s">
        <v>766</v>
      </c>
      <c r="E259" s="179" t="s">
        <v>97</v>
      </c>
      <c r="F259" s="180">
        <v>5</v>
      </c>
      <c r="G259" s="181">
        <v>9.86</v>
      </c>
      <c r="H259" s="182">
        <v>0.2897</v>
      </c>
      <c r="I259" s="226">
        <f t="shared" si="36"/>
        <v>12.71</v>
      </c>
      <c r="J259" s="227">
        <f t="shared" si="37"/>
        <v>63.55</v>
      </c>
      <c r="K259" s="241"/>
      <c r="L259" s="229"/>
      <c r="M259" s="230"/>
      <c r="N259" s="231"/>
      <c r="O259" s="232"/>
      <c r="P259" s="233"/>
      <c r="Q259" s="260"/>
      <c r="R259" s="257"/>
    </row>
    <row r="260" ht="73.5" spans="1:18">
      <c r="A260" s="175" t="s">
        <v>767</v>
      </c>
      <c r="B260" s="176" t="s">
        <v>768</v>
      </c>
      <c r="C260" s="177" t="s">
        <v>117</v>
      </c>
      <c r="D260" s="178" t="s">
        <v>769</v>
      </c>
      <c r="E260" s="179" t="s">
        <v>97</v>
      </c>
      <c r="F260" s="180">
        <v>1</v>
      </c>
      <c r="G260" s="181">
        <v>15.66</v>
      </c>
      <c r="H260" s="182">
        <v>0.2897</v>
      </c>
      <c r="I260" s="226">
        <f t="shared" si="36"/>
        <v>20.19</v>
      </c>
      <c r="J260" s="227">
        <f t="shared" si="37"/>
        <v>20.19</v>
      </c>
      <c r="K260" s="241"/>
      <c r="L260" s="229"/>
      <c r="M260" s="230"/>
      <c r="N260" s="231"/>
      <c r="O260" s="232"/>
      <c r="P260" s="233"/>
      <c r="Q260" s="260"/>
      <c r="R260" s="257"/>
    </row>
    <row r="261" spans="1:18">
      <c r="A261" s="183">
        <v>14</v>
      </c>
      <c r="B261" s="184"/>
      <c r="C261" s="185"/>
      <c r="D261" s="186" t="s">
        <v>38</v>
      </c>
      <c r="E261" s="187"/>
      <c r="F261" s="188"/>
      <c r="G261" s="189"/>
      <c r="H261" s="190"/>
      <c r="I261" s="190"/>
      <c r="J261" s="234"/>
      <c r="K261" s="250">
        <f>SUM(J262:J267)</f>
        <v>64177.76</v>
      </c>
      <c r="L261" s="236">
        <f>K261</f>
        <v>64177.76</v>
      </c>
      <c r="M261" s="237"/>
      <c r="N261" s="264"/>
      <c r="O261" s="239"/>
      <c r="P261" s="265"/>
      <c r="Q261" s="263">
        <f>SUM(P262:P267)</f>
        <v>0</v>
      </c>
      <c r="R261" s="259">
        <f>Q261</f>
        <v>0</v>
      </c>
    </row>
    <row r="262" ht="42" spans="1:18">
      <c r="A262" s="175" t="s">
        <v>770</v>
      </c>
      <c r="B262" s="176" t="s">
        <v>771</v>
      </c>
      <c r="C262" s="177" t="s">
        <v>95</v>
      </c>
      <c r="D262" s="178" t="s">
        <v>772</v>
      </c>
      <c r="E262" s="179" t="s">
        <v>97</v>
      </c>
      <c r="F262" s="180">
        <v>3</v>
      </c>
      <c r="G262" s="181">
        <v>8240.33</v>
      </c>
      <c r="H262" s="182">
        <v>0.2897</v>
      </c>
      <c r="I262" s="226">
        <f t="shared" ref="I262:I267" si="38">TRUNC(G262*(1+H262),2)</f>
        <v>10627.55</v>
      </c>
      <c r="J262" s="227">
        <f t="shared" ref="J262:J267" si="39">TRUNC(F262*I262,2)</f>
        <v>31882.65</v>
      </c>
      <c r="K262" s="241"/>
      <c r="L262" s="229"/>
      <c r="M262" s="230"/>
      <c r="N262" s="231"/>
      <c r="O262" s="232"/>
      <c r="P262" s="233"/>
      <c r="Q262" s="260"/>
      <c r="R262" s="257"/>
    </row>
    <row r="263" ht="42" spans="1:18">
      <c r="A263" s="175" t="s">
        <v>773</v>
      </c>
      <c r="B263" s="176" t="s">
        <v>774</v>
      </c>
      <c r="C263" s="177" t="s">
        <v>112</v>
      </c>
      <c r="D263" s="178" t="s">
        <v>775</v>
      </c>
      <c r="E263" s="179" t="s">
        <v>97</v>
      </c>
      <c r="F263" s="180">
        <v>1</v>
      </c>
      <c r="G263" s="181">
        <v>3532.82</v>
      </c>
      <c r="H263" s="182">
        <v>0.2897</v>
      </c>
      <c r="I263" s="226">
        <f t="shared" si="38"/>
        <v>4556.27</v>
      </c>
      <c r="J263" s="227">
        <f t="shared" si="39"/>
        <v>4556.27</v>
      </c>
      <c r="K263" s="241"/>
      <c r="L263" s="229"/>
      <c r="M263" s="230"/>
      <c r="N263" s="231"/>
      <c r="O263" s="232"/>
      <c r="P263" s="233"/>
      <c r="Q263" s="260"/>
      <c r="R263" s="257"/>
    </row>
    <row r="264" ht="42" spans="1:18">
      <c r="A264" s="175" t="s">
        <v>776</v>
      </c>
      <c r="B264" s="176" t="s">
        <v>777</v>
      </c>
      <c r="C264" s="177" t="s">
        <v>95</v>
      </c>
      <c r="D264" s="178" t="s">
        <v>778</v>
      </c>
      <c r="E264" s="179" t="s">
        <v>97</v>
      </c>
      <c r="F264" s="180">
        <v>1</v>
      </c>
      <c r="G264" s="181">
        <v>9240.244</v>
      </c>
      <c r="H264" s="182">
        <v>0.2897</v>
      </c>
      <c r="I264" s="226">
        <f t="shared" si="38"/>
        <v>11917.14</v>
      </c>
      <c r="J264" s="227">
        <f t="shared" si="39"/>
        <v>11917.14</v>
      </c>
      <c r="K264" s="241"/>
      <c r="L264" s="229"/>
      <c r="M264" s="230"/>
      <c r="N264" s="231"/>
      <c r="O264" s="232"/>
      <c r="P264" s="233"/>
      <c r="Q264" s="260"/>
      <c r="R264" s="257"/>
    </row>
    <row r="265" ht="63" spans="1:18">
      <c r="A265" s="175" t="s">
        <v>779</v>
      </c>
      <c r="B265" s="176" t="s">
        <v>780</v>
      </c>
      <c r="C265" s="177" t="s">
        <v>112</v>
      </c>
      <c r="D265" s="178" t="s">
        <v>781</v>
      </c>
      <c r="E265" s="179" t="s">
        <v>209</v>
      </c>
      <c r="F265" s="180">
        <v>60</v>
      </c>
      <c r="G265" s="181">
        <v>51.84</v>
      </c>
      <c r="H265" s="182">
        <v>0.2897</v>
      </c>
      <c r="I265" s="226">
        <f t="shared" si="38"/>
        <v>66.85</v>
      </c>
      <c r="J265" s="227">
        <f t="shared" si="39"/>
        <v>4011</v>
      </c>
      <c r="K265" s="241"/>
      <c r="L265" s="229"/>
      <c r="M265" s="230"/>
      <c r="N265" s="231"/>
      <c r="O265" s="232"/>
      <c r="P265" s="233"/>
      <c r="Q265" s="260"/>
      <c r="R265" s="257"/>
    </row>
    <row r="266" ht="63" spans="1:18">
      <c r="A266" s="175" t="s">
        <v>782</v>
      </c>
      <c r="B266" s="176" t="s">
        <v>783</v>
      </c>
      <c r="C266" s="177" t="s">
        <v>112</v>
      </c>
      <c r="D266" s="178" t="s">
        <v>784</v>
      </c>
      <c r="E266" s="179" t="s">
        <v>209</v>
      </c>
      <c r="F266" s="180">
        <v>60</v>
      </c>
      <c r="G266" s="181">
        <v>79.41</v>
      </c>
      <c r="H266" s="182">
        <v>0.2897</v>
      </c>
      <c r="I266" s="226">
        <f t="shared" si="38"/>
        <v>102.41</v>
      </c>
      <c r="J266" s="227">
        <f t="shared" si="39"/>
        <v>6144.6</v>
      </c>
      <c r="K266" s="241"/>
      <c r="L266" s="229"/>
      <c r="M266" s="230"/>
      <c r="N266" s="231"/>
      <c r="O266" s="232"/>
      <c r="P266" s="233"/>
      <c r="Q266" s="260"/>
      <c r="R266" s="257"/>
    </row>
    <row r="267" ht="84" spans="1:18">
      <c r="A267" s="175" t="s">
        <v>785</v>
      </c>
      <c r="B267" s="176" t="s">
        <v>786</v>
      </c>
      <c r="C267" s="177" t="s">
        <v>117</v>
      </c>
      <c r="D267" s="178" t="s">
        <v>787</v>
      </c>
      <c r="E267" s="179" t="s">
        <v>209</v>
      </c>
      <c r="F267" s="180">
        <v>15</v>
      </c>
      <c r="G267" s="181">
        <v>292.89</v>
      </c>
      <c r="H267" s="182">
        <v>0.2897</v>
      </c>
      <c r="I267" s="226">
        <f t="shared" si="38"/>
        <v>377.74</v>
      </c>
      <c r="J267" s="227">
        <f t="shared" si="39"/>
        <v>5666.1</v>
      </c>
      <c r="K267" s="241"/>
      <c r="L267" s="229"/>
      <c r="M267" s="230"/>
      <c r="N267" s="231"/>
      <c r="O267" s="232"/>
      <c r="P267" s="233"/>
      <c r="Q267" s="260"/>
      <c r="R267" s="257"/>
    </row>
    <row r="268" spans="1:18">
      <c r="A268" s="183">
        <v>15</v>
      </c>
      <c r="B268" s="184"/>
      <c r="C268" s="185"/>
      <c r="D268" s="186" t="s">
        <v>788</v>
      </c>
      <c r="E268" s="187"/>
      <c r="F268" s="188"/>
      <c r="G268" s="189"/>
      <c r="H268" s="190"/>
      <c r="I268" s="190"/>
      <c r="J268" s="234"/>
      <c r="K268" s="250">
        <f>SUM(J269:J272)</f>
        <v>53269</v>
      </c>
      <c r="L268" s="236">
        <f>K268</f>
        <v>53269</v>
      </c>
      <c r="M268" s="237"/>
      <c r="N268" s="264"/>
      <c r="O268" s="239"/>
      <c r="P268" s="265"/>
      <c r="Q268" s="263">
        <f>SUM(P269:P272)</f>
        <v>0</v>
      </c>
      <c r="R268" s="259">
        <f>Q268</f>
        <v>0</v>
      </c>
    </row>
    <row r="269" ht="84" spans="1:18">
      <c r="A269" s="175" t="s">
        <v>789</v>
      </c>
      <c r="B269" s="176" t="s">
        <v>790</v>
      </c>
      <c r="C269" s="177" t="s">
        <v>112</v>
      </c>
      <c r="D269" s="178" t="s">
        <v>791</v>
      </c>
      <c r="E269" s="179" t="s">
        <v>91</v>
      </c>
      <c r="F269" s="180">
        <v>565.5</v>
      </c>
      <c r="G269" s="181">
        <v>38.4</v>
      </c>
      <c r="H269" s="182">
        <v>0.2897</v>
      </c>
      <c r="I269" s="226">
        <f t="shared" ref="I269:I272" si="40">TRUNC(G269*(1+H269),2)</f>
        <v>49.52</v>
      </c>
      <c r="J269" s="227">
        <f t="shared" ref="J269:J272" si="41">TRUNC(F269*I269,2)</f>
        <v>28003.56</v>
      </c>
      <c r="K269" s="241"/>
      <c r="L269" s="229"/>
      <c r="M269" s="230"/>
      <c r="N269" s="231"/>
      <c r="O269" s="232"/>
      <c r="P269" s="233"/>
      <c r="Q269" s="260"/>
      <c r="R269" s="257"/>
    </row>
    <row r="270" ht="21" spans="1:18">
      <c r="A270" s="175" t="s">
        <v>792</v>
      </c>
      <c r="B270" s="176" t="s">
        <v>793</v>
      </c>
      <c r="C270" s="177" t="s">
        <v>89</v>
      </c>
      <c r="D270" s="178" t="s">
        <v>794</v>
      </c>
      <c r="E270" s="179" t="s">
        <v>91</v>
      </c>
      <c r="F270" s="180">
        <v>118.23</v>
      </c>
      <c r="G270" s="181">
        <v>146.53</v>
      </c>
      <c r="H270" s="182">
        <v>0.2897</v>
      </c>
      <c r="I270" s="226">
        <f t="shared" si="40"/>
        <v>188.97</v>
      </c>
      <c r="J270" s="227">
        <f t="shared" si="41"/>
        <v>22341.92</v>
      </c>
      <c r="K270" s="241"/>
      <c r="L270" s="229"/>
      <c r="M270" s="230"/>
      <c r="N270" s="231"/>
      <c r="O270" s="232"/>
      <c r="P270" s="233"/>
      <c r="Q270" s="260"/>
      <c r="R270" s="257"/>
    </row>
    <row r="271" ht="42" spans="1:18">
      <c r="A271" s="175" t="s">
        <v>795</v>
      </c>
      <c r="B271" s="176" t="s">
        <v>796</v>
      </c>
      <c r="C271" s="177" t="s">
        <v>95</v>
      </c>
      <c r="D271" s="178" t="s">
        <v>797</v>
      </c>
      <c r="E271" s="179" t="s">
        <v>97</v>
      </c>
      <c r="F271" s="180">
        <v>1</v>
      </c>
      <c r="G271" s="181">
        <v>2144.24</v>
      </c>
      <c r="H271" s="182">
        <v>0.2897</v>
      </c>
      <c r="I271" s="226">
        <f t="shared" si="40"/>
        <v>2765.42</v>
      </c>
      <c r="J271" s="227">
        <f t="shared" si="41"/>
        <v>2765.42</v>
      </c>
      <c r="K271" s="241"/>
      <c r="L271" s="229"/>
      <c r="M271" s="230"/>
      <c r="N271" s="231"/>
      <c r="O271" s="232"/>
      <c r="P271" s="233"/>
      <c r="Q271" s="260"/>
      <c r="R271" s="257"/>
    </row>
    <row r="272" ht="63" spans="1:18">
      <c r="A272" s="175" t="s">
        <v>798</v>
      </c>
      <c r="B272" s="176" t="s">
        <v>799</v>
      </c>
      <c r="C272" s="177" t="s">
        <v>800</v>
      </c>
      <c r="D272" s="178" t="s">
        <v>801</v>
      </c>
      <c r="E272" s="179" t="s">
        <v>91</v>
      </c>
      <c r="F272" s="180">
        <v>15</v>
      </c>
      <c r="G272" s="181">
        <v>8.18</v>
      </c>
      <c r="H272" s="182">
        <v>0.2897</v>
      </c>
      <c r="I272" s="226">
        <f t="shared" si="40"/>
        <v>10.54</v>
      </c>
      <c r="J272" s="227">
        <f t="shared" si="41"/>
        <v>158.1</v>
      </c>
      <c r="K272" s="241"/>
      <c r="L272" s="229"/>
      <c r="M272" s="230"/>
      <c r="N272" s="231"/>
      <c r="O272" s="232"/>
      <c r="P272" s="233"/>
      <c r="Q272" s="260"/>
      <c r="R272" s="257"/>
    </row>
    <row r="273" ht="21" spans="1:18">
      <c r="A273" s="183">
        <v>16</v>
      </c>
      <c r="B273" s="184"/>
      <c r="C273" s="185"/>
      <c r="D273" s="186" t="s">
        <v>41</v>
      </c>
      <c r="E273" s="187"/>
      <c r="F273" s="188"/>
      <c r="G273" s="189"/>
      <c r="H273" s="190"/>
      <c r="I273" s="190"/>
      <c r="J273" s="234"/>
      <c r="K273" s="250">
        <f>SUM(J274)</f>
        <v>31466.82</v>
      </c>
      <c r="L273" s="236">
        <f>K273</f>
        <v>31466.82</v>
      </c>
      <c r="M273" s="237"/>
      <c r="N273" s="264"/>
      <c r="O273" s="239"/>
      <c r="P273" s="265"/>
      <c r="Q273" s="263">
        <f>SUM(P274)</f>
        <v>0</v>
      </c>
      <c r="R273" s="259">
        <f>Q273</f>
        <v>0</v>
      </c>
    </row>
    <row r="274" ht="21" spans="1:18">
      <c r="A274" s="175" t="s">
        <v>802</v>
      </c>
      <c r="B274" s="176" t="s">
        <v>803</v>
      </c>
      <c r="C274" s="177" t="s">
        <v>89</v>
      </c>
      <c r="D274" s="178" t="s">
        <v>804</v>
      </c>
      <c r="E274" s="179" t="s">
        <v>91</v>
      </c>
      <c r="F274" s="180">
        <v>278</v>
      </c>
      <c r="G274" s="181">
        <v>87.77</v>
      </c>
      <c r="H274" s="182">
        <v>0.2897</v>
      </c>
      <c r="I274" s="226">
        <f>TRUNC(G274*(1+H274),2)</f>
        <v>113.19</v>
      </c>
      <c r="J274" s="227">
        <f>TRUNC(F274*I274,2)</f>
        <v>31466.82</v>
      </c>
      <c r="K274" s="241"/>
      <c r="L274" s="229"/>
      <c r="M274" s="230"/>
      <c r="N274" s="231"/>
      <c r="O274" s="232"/>
      <c r="P274" s="233"/>
      <c r="Q274" s="260"/>
      <c r="R274" s="257"/>
    </row>
    <row r="275" spans="1:18">
      <c r="A275" s="183">
        <v>17</v>
      </c>
      <c r="B275" s="184"/>
      <c r="C275" s="185"/>
      <c r="D275" s="186" t="s">
        <v>43</v>
      </c>
      <c r="E275" s="187"/>
      <c r="F275" s="188"/>
      <c r="G275" s="189"/>
      <c r="H275" s="190"/>
      <c r="I275" s="190"/>
      <c r="J275" s="234"/>
      <c r="K275" s="250">
        <f>SUM(J276:J285)</f>
        <v>320353.86</v>
      </c>
      <c r="L275" s="236">
        <f>K275</f>
        <v>320353.86</v>
      </c>
      <c r="M275" s="237"/>
      <c r="N275" s="264"/>
      <c r="O275" s="239"/>
      <c r="P275" s="265"/>
      <c r="Q275" s="263">
        <f>SUM(P276:P285)</f>
        <v>0</v>
      </c>
      <c r="R275" s="259">
        <f>Q275</f>
        <v>0</v>
      </c>
    </row>
    <row r="276" ht="52.5" spans="1:18">
      <c r="A276" s="175" t="s">
        <v>805</v>
      </c>
      <c r="B276" s="176" t="s">
        <v>806</v>
      </c>
      <c r="C276" s="177" t="s">
        <v>112</v>
      </c>
      <c r="D276" s="178" t="s">
        <v>807</v>
      </c>
      <c r="E276" s="179" t="s">
        <v>91</v>
      </c>
      <c r="F276" s="180">
        <v>13.04</v>
      </c>
      <c r="G276" s="181">
        <v>176.33</v>
      </c>
      <c r="H276" s="182">
        <v>0.2897</v>
      </c>
      <c r="I276" s="226">
        <f t="shared" ref="I276:I285" si="42">TRUNC(G276*(1+H276),2)</f>
        <v>227.41</v>
      </c>
      <c r="J276" s="227">
        <f t="shared" ref="J276:J285" si="43">TRUNC(F276*I276,2)</f>
        <v>2965.42</v>
      </c>
      <c r="K276" s="241"/>
      <c r="L276" s="229"/>
      <c r="M276" s="230"/>
      <c r="N276" s="231"/>
      <c r="O276" s="232"/>
      <c r="P276" s="233"/>
      <c r="Q276" s="260"/>
      <c r="R276" s="257"/>
    </row>
    <row r="277" ht="21" spans="1:18">
      <c r="A277" s="175" t="s">
        <v>808</v>
      </c>
      <c r="B277" s="176" t="s">
        <v>809</v>
      </c>
      <c r="C277" s="177" t="s">
        <v>89</v>
      </c>
      <c r="D277" s="178" t="s">
        <v>810</v>
      </c>
      <c r="E277" s="179" t="s">
        <v>91</v>
      </c>
      <c r="F277" s="180">
        <v>138.48</v>
      </c>
      <c r="G277" s="181">
        <v>140.21</v>
      </c>
      <c r="H277" s="182">
        <v>0.2897</v>
      </c>
      <c r="I277" s="226">
        <f t="shared" si="42"/>
        <v>180.82</v>
      </c>
      <c r="J277" s="227">
        <f t="shared" si="43"/>
        <v>25039.95</v>
      </c>
      <c r="K277" s="241"/>
      <c r="L277" s="229"/>
      <c r="M277" s="230"/>
      <c r="N277" s="231"/>
      <c r="O277" s="232"/>
      <c r="P277" s="233"/>
      <c r="Q277" s="260"/>
      <c r="R277" s="257"/>
    </row>
    <row r="278" spans="1:18">
      <c r="A278" s="175" t="s">
        <v>811</v>
      </c>
      <c r="B278" s="176" t="s">
        <v>812</v>
      </c>
      <c r="C278" s="177" t="s">
        <v>813</v>
      </c>
      <c r="D278" s="178" t="s">
        <v>814</v>
      </c>
      <c r="E278" s="179" t="s">
        <v>91</v>
      </c>
      <c r="F278" s="180">
        <v>300</v>
      </c>
      <c r="G278" s="181">
        <v>719.38</v>
      </c>
      <c r="H278" s="182">
        <v>0.2897</v>
      </c>
      <c r="I278" s="226">
        <f t="shared" si="42"/>
        <v>927.78</v>
      </c>
      <c r="J278" s="227">
        <f t="shared" si="43"/>
        <v>278334</v>
      </c>
      <c r="K278" s="241"/>
      <c r="L278" s="229"/>
      <c r="M278" s="230"/>
      <c r="N278" s="231"/>
      <c r="O278" s="232"/>
      <c r="P278" s="233"/>
      <c r="Q278" s="260"/>
      <c r="R278" s="257"/>
    </row>
    <row r="279" ht="31.5" spans="1:18">
      <c r="A279" s="175" t="s">
        <v>815</v>
      </c>
      <c r="B279" s="176" t="s">
        <v>816</v>
      </c>
      <c r="C279" s="177" t="s">
        <v>112</v>
      </c>
      <c r="D279" s="178" t="s">
        <v>817</v>
      </c>
      <c r="E279" s="179" t="s">
        <v>209</v>
      </c>
      <c r="F279" s="180">
        <v>69.79</v>
      </c>
      <c r="G279" s="181">
        <v>36.15</v>
      </c>
      <c r="H279" s="182">
        <v>0.2897</v>
      </c>
      <c r="I279" s="226">
        <f t="shared" si="42"/>
        <v>46.62</v>
      </c>
      <c r="J279" s="227">
        <f t="shared" si="43"/>
        <v>3253.6</v>
      </c>
      <c r="K279" s="241"/>
      <c r="L279" s="229"/>
      <c r="M279" s="230"/>
      <c r="N279" s="231"/>
      <c r="O279" s="232"/>
      <c r="P279" s="233"/>
      <c r="Q279" s="260"/>
      <c r="R279" s="257"/>
    </row>
    <row r="280" ht="42" spans="1:18">
      <c r="A280" s="175" t="s">
        <v>818</v>
      </c>
      <c r="B280" s="176" t="s">
        <v>819</v>
      </c>
      <c r="C280" s="177" t="s">
        <v>117</v>
      </c>
      <c r="D280" s="178" t="s">
        <v>820</v>
      </c>
      <c r="E280" s="179" t="s">
        <v>209</v>
      </c>
      <c r="F280" s="180">
        <v>24.76</v>
      </c>
      <c r="G280" s="181">
        <v>44.72</v>
      </c>
      <c r="H280" s="182">
        <v>0.2897</v>
      </c>
      <c r="I280" s="226">
        <f t="shared" si="42"/>
        <v>57.67</v>
      </c>
      <c r="J280" s="227">
        <f t="shared" si="43"/>
        <v>1427.9</v>
      </c>
      <c r="K280" s="241"/>
      <c r="L280" s="229"/>
      <c r="M280" s="230"/>
      <c r="N280" s="231"/>
      <c r="O280" s="232"/>
      <c r="P280" s="233"/>
      <c r="Q280" s="260"/>
      <c r="R280" s="257"/>
    </row>
    <row r="281" ht="84" spans="1:18">
      <c r="A281" s="175" t="s">
        <v>821</v>
      </c>
      <c r="B281" s="176" t="s">
        <v>822</v>
      </c>
      <c r="C281" s="177" t="s">
        <v>117</v>
      </c>
      <c r="D281" s="178" t="s">
        <v>823</v>
      </c>
      <c r="E281" s="179" t="s">
        <v>209</v>
      </c>
      <c r="F281" s="180">
        <v>43.88</v>
      </c>
      <c r="G281" s="181">
        <v>15.99</v>
      </c>
      <c r="H281" s="182">
        <v>0.2897</v>
      </c>
      <c r="I281" s="226">
        <f t="shared" si="42"/>
        <v>20.62</v>
      </c>
      <c r="J281" s="227">
        <f t="shared" si="43"/>
        <v>904.8</v>
      </c>
      <c r="K281" s="241"/>
      <c r="L281" s="229"/>
      <c r="M281" s="230"/>
      <c r="N281" s="231"/>
      <c r="O281" s="232"/>
      <c r="P281" s="233"/>
      <c r="Q281" s="260"/>
      <c r="R281" s="257"/>
    </row>
    <row r="282" ht="21" spans="1:18">
      <c r="A282" s="175" t="s">
        <v>824</v>
      </c>
      <c r="B282" s="176" t="s">
        <v>825</v>
      </c>
      <c r="C282" s="177" t="s">
        <v>89</v>
      </c>
      <c r="D282" s="178" t="s">
        <v>826</v>
      </c>
      <c r="E282" s="179" t="s">
        <v>91</v>
      </c>
      <c r="F282" s="180">
        <v>5.08</v>
      </c>
      <c r="G282" s="181">
        <v>94.9</v>
      </c>
      <c r="H282" s="182">
        <v>0.2897</v>
      </c>
      <c r="I282" s="226">
        <f t="shared" si="42"/>
        <v>122.39</v>
      </c>
      <c r="J282" s="227">
        <f t="shared" si="43"/>
        <v>621.74</v>
      </c>
      <c r="K282" s="241"/>
      <c r="L282" s="229"/>
      <c r="M282" s="230"/>
      <c r="N282" s="231"/>
      <c r="O282" s="232"/>
      <c r="P282" s="233"/>
      <c r="Q282" s="260"/>
      <c r="R282" s="257"/>
    </row>
    <row r="283" ht="21" spans="1:18">
      <c r="A283" s="175" t="s">
        <v>827</v>
      </c>
      <c r="B283" s="176" t="s">
        <v>828</v>
      </c>
      <c r="C283" s="177" t="s">
        <v>112</v>
      </c>
      <c r="D283" s="178" t="s">
        <v>829</v>
      </c>
      <c r="E283" s="179" t="s">
        <v>209</v>
      </c>
      <c r="F283" s="180">
        <v>12.02</v>
      </c>
      <c r="G283" s="181">
        <v>109.72</v>
      </c>
      <c r="H283" s="182">
        <v>0.2897</v>
      </c>
      <c r="I283" s="226">
        <f t="shared" si="42"/>
        <v>141.5</v>
      </c>
      <c r="J283" s="227">
        <f t="shared" si="43"/>
        <v>1700.83</v>
      </c>
      <c r="K283" s="241"/>
      <c r="L283" s="229"/>
      <c r="M283" s="230"/>
      <c r="N283" s="231"/>
      <c r="O283" s="232"/>
      <c r="P283" s="233"/>
      <c r="Q283" s="260"/>
      <c r="R283" s="257"/>
    </row>
    <row r="284" ht="52.5" spans="1:18">
      <c r="A284" s="175" t="s">
        <v>830</v>
      </c>
      <c r="B284" s="176" t="s">
        <v>316</v>
      </c>
      <c r="C284" s="177" t="s">
        <v>112</v>
      </c>
      <c r="D284" s="178" t="s">
        <v>317</v>
      </c>
      <c r="E284" s="179" t="s">
        <v>91</v>
      </c>
      <c r="F284" s="180">
        <v>22.161</v>
      </c>
      <c r="G284" s="181">
        <v>101.4</v>
      </c>
      <c r="H284" s="182">
        <v>0.2897</v>
      </c>
      <c r="I284" s="226">
        <f t="shared" si="42"/>
        <v>130.77</v>
      </c>
      <c r="J284" s="227">
        <f t="shared" si="43"/>
        <v>2897.99</v>
      </c>
      <c r="K284" s="241"/>
      <c r="L284" s="229"/>
      <c r="M284" s="230"/>
      <c r="N284" s="231"/>
      <c r="O284" s="232"/>
      <c r="P284" s="233"/>
      <c r="Q284" s="260"/>
      <c r="R284" s="257"/>
    </row>
    <row r="285" ht="42" spans="1:18">
      <c r="A285" s="175" t="s">
        <v>831</v>
      </c>
      <c r="B285" s="176" t="s">
        <v>832</v>
      </c>
      <c r="C285" s="177" t="s">
        <v>112</v>
      </c>
      <c r="D285" s="178" t="s">
        <v>833</v>
      </c>
      <c r="E285" s="179" t="s">
        <v>209</v>
      </c>
      <c r="F285" s="180">
        <v>21.45</v>
      </c>
      <c r="G285" s="181">
        <v>115.95</v>
      </c>
      <c r="H285" s="182">
        <v>0.2897</v>
      </c>
      <c r="I285" s="226">
        <f t="shared" si="42"/>
        <v>149.54</v>
      </c>
      <c r="J285" s="227">
        <f t="shared" si="43"/>
        <v>3207.63</v>
      </c>
      <c r="K285" s="241"/>
      <c r="L285" s="229"/>
      <c r="M285" s="230"/>
      <c r="N285" s="231"/>
      <c r="O285" s="232"/>
      <c r="P285" s="233"/>
      <c r="Q285" s="260"/>
      <c r="R285" s="257"/>
    </row>
    <row r="286" spans="1:18">
      <c r="A286" s="183">
        <v>18</v>
      </c>
      <c r="B286" s="184"/>
      <c r="C286" s="185"/>
      <c r="D286" s="186" t="s">
        <v>45</v>
      </c>
      <c r="E286" s="187"/>
      <c r="F286" s="188"/>
      <c r="G286" s="189"/>
      <c r="H286" s="190"/>
      <c r="I286" s="190"/>
      <c r="J286" s="234"/>
      <c r="K286" s="250">
        <f>SUM(J287:J295)</f>
        <v>34834.08</v>
      </c>
      <c r="L286" s="236">
        <f>K286</f>
        <v>34834.08</v>
      </c>
      <c r="M286" s="237"/>
      <c r="N286" s="264"/>
      <c r="O286" s="239"/>
      <c r="P286" s="265"/>
      <c r="Q286" s="263">
        <f>SUM(P287:P295)</f>
        <v>0</v>
      </c>
      <c r="R286" s="259">
        <f>Q286</f>
        <v>0</v>
      </c>
    </row>
    <row r="287" ht="31.5" spans="1:18">
      <c r="A287" s="175" t="s">
        <v>834</v>
      </c>
      <c r="B287" s="176" t="s">
        <v>835</v>
      </c>
      <c r="C287" s="177" t="s">
        <v>112</v>
      </c>
      <c r="D287" s="178" t="s">
        <v>836</v>
      </c>
      <c r="E287" s="179" t="s">
        <v>91</v>
      </c>
      <c r="F287" s="180">
        <v>428.97</v>
      </c>
      <c r="G287" s="181">
        <v>3.26</v>
      </c>
      <c r="H287" s="182">
        <v>0.2897</v>
      </c>
      <c r="I287" s="226">
        <f t="shared" ref="I287:I295" si="44">TRUNC(G287*(1+H287),2)</f>
        <v>4.2</v>
      </c>
      <c r="J287" s="227">
        <f t="shared" ref="J287:J295" si="45">TRUNC(F287*I287,2)</f>
        <v>1801.67</v>
      </c>
      <c r="K287" s="241"/>
      <c r="L287" s="229"/>
      <c r="M287" s="230"/>
      <c r="N287" s="231"/>
      <c r="O287" s="232"/>
      <c r="P287" s="233"/>
      <c r="Q287" s="260"/>
      <c r="R287" s="257"/>
    </row>
    <row r="288" ht="31.5" spans="1:18">
      <c r="A288" s="175" t="s">
        <v>837</v>
      </c>
      <c r="B288" s="176" t="s">
        <v>838</v>
      </c>
      <c r="C288" s="177" t="s">
        <v>112</v>
      </c>
      <c r="D288" s="178" t="s">
        <v>839</v>
      </c>
      <c r="E288" s="179" t="s">
        <v>91</v>
      </c>
      <c r="F288" s="180">
        <v>428.97</v>
      </c>
      <c r="G288" s="181">
        <v>13.54</v>
      </c>
      <c r="H288" s="182">
        <v>0.2897</v>
      </c>
      <c r="I288" s="226">
        <f t="shared" si="44"/>
        <v>17.46</v>
      </c>
      <c r="J288" s="227">
        <f t="shared" si="45"/>
        <v>7489.81</v>
      </c>
      <c r="K288" s="241"/>
      <c r="L288" s="229"/>
      <c r="M288" s="230"/>
      <c r="N288" s="231"/>
      <c r="O288" s="232"/>
      <c r="P288" s="233"/>
      <c r="Q288" s="260"/>
      <c r="R288" s="257"/>
    </row>
    <row r="289" ht="31.5" spans="1:18">
      <c r="A289" s="175" t="s">
        <v>840</v>
      </c>
      <c r="B289" s="176" t="s">
        <v>841</v>
      </c>
      <c r="C289" s="177" t="s">
        <v>112</v>
      </c>
      <c r="D289" s="178" t="s">
        <v>842</v>
      </c>
      <c r="E289" s="179" t="s">
        <v>91</v>
      </c>
      <c r="F289" s="180">
        <v>428.97</v>
      </c>
      <c r="G289" s="181">
        <v>16.59</v>
      </c>
      <c r="H289" s="182">
        <v>0.2897</v>
      </c>
      <c r="I289" s="226">
        <f t="shared" si="44"/>
        <v>21.39</v>
      </c>
      <c r="J289" s="227">
        <f t="shared" si="45"/>
        <v>9175.66</v>
      </c>
      <c r="K289" s="241"/>
      <c r="L289" s="229"/>
      <c r="M289" s="230"/>
      <c r="N289" s="231"/>
      <c r="O289" s="232"/>
      <c r="P289" s="233"/>
      <c r="Q289" s="260"/>
      <c r="R289" s="257"/>
    </row>
    <row r="290" ht="31.5" spans="1:18">
      <c r="A290" s="175" t="s">
        <v>843</v>
      </c>
      <c r="B290" s="176" t="s">
        <v>844</v>
      </c>
      <c r="C290" s="177" t="s">
        <v>112</v>
      </c>
      <c r="D290" s="178" t="s">
        <v>845</v>
      </c>
      <c r="E290" s="179" t="s">
        <v>91</v>
      </c>
      <c r="F290" s="180">
        <v>240.24</v>
      </c>
      <c r="G290" s="181">
        <v>3.75</v>
      </c>
      <c r="H290" s="182">
        <v>0.2897</v>
      </c>
      <c r="I290" s="226">
        <f t="shared" si="44"/>
        <v>4.83</v>
      </c>
      <c r="J290" s="227">
        <f t="shared" si="45"/>
        <v>1160.35</v>
      </c>
      <c r="K290" s="241"/>
      <c r="L290" s="229"/>
      <c r="M290" s="230"/>
      <c r="N290" s="231"/>
      <c r="O290" s="232"/>
      <c r="P290" s="233"/>
      <c r="Q290" s="260"/>
      <c r="R290" s="257"/>
    </row>
    <row r="291" ht="31.5" spans="1:18">
      <c r="A291" s="175" t="s">
        <v>846</v>
      </c>
      <c r="B291" s="176" t="s">
        <v>847</v>
      </c>
      <c r="C291" s="177" t="s">
        <v>112</v>
      </c>
      <c r="D291" s="178" t="s">
        <v>848</v>
      </c>
      <c r="E291" s="179" t="s">
        <v>91</v>
      </c>
      <c r="F291" s="180">
        <v>240.24</v>
      </c>
      <c r="G291" s="181">
        <v>24.02</v>
      </c>
      <c r="H291" s="182">
        <v>0.2897</v>
      </c>
      <c r="I291" s="226">
        <f t="shared" si="44"/>
        <v>30.97</v>
      </c>
      <c r="J291" s="227">
        <f t="shared" si="45"/>
        <v>7440.23</v>
      </c>
      <c r="K291" s="241"/>
      <c r="L291" s="229"/>
      <c r="M291" s="230"/>
      <c r="N291" s="231"/>
      <c r="O291" s="232"/>
      <c r="P291" s="233"/>
      <c r="Q291" s="260"/>
      <c r="R291" s="257"/>
    </row>
    <row r="292" ht="31.5" spans="1:18">
      <c r="A292" s="175" t="s">
        <v>849</v>
      </c>
      <c r="B292" s="176" t="s">
        <v>850</v>
      </c>
      <c r="C292" s="177" t="s">
        <v>112</v>
      </c>
      <c r="D292" s="178" t="s">
        <v>851</v>
      </c>
      <c r="E292" s="179" t="s">
        <v>91</v>
      </c>
      <c r="F292" s="180">
        <v>240.24</v>
      </c>
      <c r="G292" s="181">
        <v>18.78</v>
      </c>
      <c r="H292" s="182">
        <v>0.2897</v>
      </c>
      <c r="I292" s="226">
        <f t="shared" si="44"/>
        <v>24.22</v>
      </c>
      <c r="J292" s="227">
        <f t="shared" si="45"/>
        <v>5818.61</v>
      </c>
      <c r="K292" s="241"/>
      <c r="L292" s="229"/>
      <c r="M292" s="230"/>
      <c r="N292" s="231"/>
      <c r="O292" s="232"/>
      <c r="P292" s="233"/>
      <c r="Q292" s="260"/>
      <c r="R292" s="257"/>
    </row>
    <row r="293" ht="31.5" spans="1:18">
      <c r="A293" s="175" t="s">
        <v>852</v>
      </c>
      <c r="B293" s="176" t="s">
        <v>853</v>
      </c>
      <c r="C293" s="177" t="s">
        <v>112</v>
      </c>
      <c r="D293" s="178" t="s">
        <v>854</v>
      </c>
      <c r="E293" s="179" t="s">
        <v>91</v>
      </c>
      <c r="F293" s="180">
        <v>18.3</v>
      </c>
      <c r="G293" s="181">
        <v>21.22</v>
      </c>
      <c r="H293" s="182">
        <v>0.2897</v>
      </c>
      <c r="I293" s="226">
        <f t="shared" si="44"/>
        <v>27.36</v>
      </c>
      <c r="J293" s="227">
        <f t="shared" si="45"/>
        <v>500.68</v>
      </c>
      <c r="K293" s="241"/>
      <c r="L293" s="229"/>
      <c r="M293" s="230"/>
      <c r="N293" s="231"/>
      <c r="O293" s="232"/>
      <c r="P293" s="233"/>
      <c r="Q293" s="260"/>
      <c r="R293" s="257"/>
    </row>
    <row r="294" ht="63" spans="1:18">
      <c r="A294" s="175" t="s">
        <v>855</v>
      </c>
      <c r="B294" s="176" t="s">
        <v>856</v>
      </c>
      <c r="C294" s="177" t="s">
        <v>117</v>
      </c>
      <c r="D294" s="178" t="s">
        <v>857</v>
      </c>
      <c r="E294" s="179" t="s">
        <v>209</v>
      </c>
      <c r="F294" s="180">
        <v>69.79</v>
      </c>
      <c r="G294" s="181">
        <v>10.45</v>
      </c>
      <c r="H294" s="182">
        <v>0.2897</v>
      </c>
      <c r="I294" s="226">
        <f t="shared" si="44"/>
        <v>13.47</v>
      </c>
      <c r="J294" s="227">
        <f t="shared" si="45"/>
        <v>940.07</v>
      </c>
      <c r="K294" s="241"/>
      <c r="L294" s="229"/>
      <c r="M294" s="230"/>
      <c r="N294" s="231"/>
      <c r="O294" s="232"/>
      <c r="P294" s="233"/>
      <c r="Q294" s="260"/>
      <c r="R294" s="257"/>
    </row>
    <row r="295" ht="63" spans="1:18">
      <c r="A295" s="175" t="s">
        <v>858</v>
      </c>
      <c r="B295" s="176" t="s">
        <v>859</v>
      </c>
      <c r="C295" s="177" t="s">
        <v>112</v>
      </c>
      <c r="D295" s="178" t="s">
        <v>860</v>
      </c>
      <c r="E295" s="179" t="s">
        <v>91</v>
      </c>
      <c r="F295" s="180">
        <v>15</v>
      </c>
      <c r="G295" s="181">
        <v>26.21</v>
      </c>
      <c r="H295" s="182">
        <v>0.2897</v>
      </c>
      <c r="I295" s="226">
        <f t="shared" si="44"/>
        <v>33.8</v>
      </c>
      <c r="J295" s="227">
        <f t="shared" si="45"/>
        <v>507</v>
      </c>
      <c r="K295" s="241"/>
      <c r="L295" s="229"/>
      <c r="M295" s="230"/>
      <c r="N295" s="231"/>
      <c r="O295" s="232"/>
      <c r="P295" s="233"/>
      <c r="Q295" s="260"/>
      <c r="R295" s="257"/>
    </row>
    <row r="296" spans="1:18">
      <c r="A296" s="183">
        <v>19</v>
      </c>
      <c r="B296" s="184"/>
      <c r="C296" s="185"/>
      <c r="D296" s="186" t="s">
        <v>47</v>
      </c>
      <c r="E296" s="187"/>
      <c r="F296" s="188"/>
      <c r="G296" s="189"/>
      <c r="H296" s="190"/>
      <c r="I296" s="190"/>
      <c r="J296" s="234"/>
      <c r="K296" s="250">
        <f>SUM(J297:J299)</f>
        <v>13433.99</v>
      </c>
      <c r="L296" s="236">
        <f>K296</f>
        <v>13433.99</v>
      </c>
      <c r="M296" s="237"/>
      <c r="N296" s="264"/>
      <c r="O296" s="239"/>
      <c r="P296" s="265"/>
      <c r="Q296" s="263">
        <f>SUM(P297:P299)</f>
        <v>0</v>
      </c>
      <c r="R296" s="259">
        <f>Q296</f>
        <v>0</v>
      </c>
    </row>
    <row r="297" ht="31.5" spans="1:18">
      <c r="A297" s="175" t="s">
        <v>861</v>
      </c>
      <c r="B297" s="176" t="s">
        <v>862</v>
      </c>
      <c r="C297" s="177" t="s">
        <v>112</v>
      </c>
      <c r="D297" s="178" t="s">
        <v>863</v>
      </c>
      <c r="E297" s="179" t="s">
        <v>91</v>
      </c>
      <c r="F297" s="180">
        <v>7.82</v>
      </c>
      <c r="G297" s="181">
        <v>442.77</v>
      </c>
      <c r="H297" s="182">
        <v>0.2897</v>
      </c>
      <c r="I297" s="226">
        <f t="shared" ref="I297:I299" si="46">TRUNC(G297*(1+H297),2)</f>
        <v>571.04</v>
      </c>
      <c r="J297" s="227">
        <f t="shared" ref="J297:J299" si="47">TRUNC(F297*I297,2)</f>
        <v>4465.53</v>
      </c>
      <c r="K297" s="241"/>
      <c r="L297" s="229"/>
      <c r="M297" s="230"/>
      <c r="N297" s="231"/>
      <c r="O297" s="232"/>
      <c r="P297" s="233"/>
      <c r="Q297" s="260"/>
      <c r="R297" s="257"/>
    </row>
    <row r="298" ht="21" spans="1:18">
      <c r="A298" s="175" t="s">
        <v>864</v>
      </c>
      <c r="B298" s="176" t="s">
        <v>865</v>
      </c>
      <c r="C298" s="177" t="s">
        <v>95</v>
      </c>
      <c r="D298" s="178" t="s">
        <v>866</v>
      </c>
      <c r="E298" s="179" t="s">
        <v>91</v>
      </c>
      <c r="F298" s="180">
        <v>1.8</v>
      </c>
      <c r="G298" s="181">
        <v>242.98</v>
      </c>
      <c r="H298" s="182">
        <v>0.2897</v>
      </c>
      <c r="I298" s="226">
        <f t="shared" si="46"/>
        <v>313.37</v>
      </c>
      <c r="J298" s="227">
        <f t="shared" si="47"/>
        <v>564.06</v>
      </c>
      <c r="K298" s="241"/>
      <c r="L298" s="229"/>
      <c r="M298" s="230"/>
      <c r="N298" s="231"/>
      <c r="O298" s="232"/>
      <c r="P298" s="233"/>
      <c r="Q298" s="260"/>
      <c r="R298" s="257"/>
    </row>
    <row r="299" ht="42" spans="1:18">
      <c r="A299" s="175" t="s">
        <v>867</v>
      </c>
      <c r="B299" s="176" t="s">
        <v>868</v>
      </c>
      <c r="C299" s="177" t="s">
        <v>112</v>
      </c>
      <c r="D299" s="178" t="s">
        <v>869</v>
      </c>
      <c r="E299" s="179" t="s">
        <v>91</v>
      </c>
      <c r="F299" s="180">
        <v>23.52</v>
      </c>
      <c r="G299" s="181">
        <v>277.07</v>
      </c>
      <c r="H299" s="182">
        <v>0.2897</v>
      </c>
      <c r="I299" s="226">
        <f t="shared" si="46"/>
        <v>357.33</v>
      </c>
      <c r="J299" s="227">
        <f t="shared" si="47"/>
        <v>8404.4</v>
      </c>
      <c r="K299" s="241"/>
      <c r="L299" s="229"/>
      <c r="M299" s="230"/>
      <c r="N299" s="231"/>
      <c r="O299" s="232"/>
      <c r="P299" s="233"/>
      <c r="Q299" s="260"/>
      <c r="R299" s="257"/>
    </row>
    <row r="300" spans="1:18">
      <c r="A300" s="183">
        <v>20</v>
      </c>
      <c r="B300" s="184"/>
      <c r="C300" s="185"/>
      <c r="D300" s="186" t="s">
        <v>49</v>
      </c>
      <c r="E300" s="187"/>
      <c r="F300" s="188"/>
      <c r="G300" s="189"/>
      <c r="H300" s="190"/>
      <c r="I300" s="190"/>
      <c r="J300" s="234"/>
      <c r="K300" s="250">
        <f>SUM(J301:J302)</f>
        <v>40702.06</v>
      </c>
      <c r="L300" s="236">
        <f>K300</f>
        <v>40702.06</v>
      </c>
      <c r="M300" s="237"/>
      <c r="N300" s="264"/>
      <c r="O300" s="239"/>
      <c r="P300" s="265"/>
      <c r="Q300" s="263">
        <f>SUM(P301:P302)</f>
        <v>0</v>
      </c>
      <c r="R300" s="259">
        <f>Q300</f>
        <v>0</v>
      </c>
    </row>
    <row r="301" ht="21.75" spans="1:18">
      <c r="A301" s="175" t="s">
        <v>870</v>
      </c>
      <c r="B301" s="176" t="s">
        <v>871</v>
      </c>
      <c r="C301" s="177" t="s">
        <v>89</v>
      </c>
      <c r="D301" s="178" t="s">
        <v>872</v>
      </c>
      <c r="E301" s="179" t="s">
        <v>209</v>
      </c>
      <c r="F301" s="180">
        <v>17.13</v>
      </c>
      <c r="G301" s="181">
        <v>1019.29</v>
      </c>
      <c r="H301" s="182">
        <v>0.2897</v>
      </c>
      <c r="I301" s="226">
        <f t="shared" ref="I301:I302" si="48">TRUNC(G301*(1+H301),2)</f>
        <v>1314.57</v>
      </c>
      <c r="J301" s="227">
        <f t="shared" ref="J301:J302" si="49">TRUNC(F301*I301,2)</f>
        <v>22518.58</v>
      </c>
      <c r="K301" s="241"/>
      <c r="L301" s="229"/>
      <c r="M301" s="230"/>
      <c r="N301" s="231"/>
      <c r="O301" s="232"/>
      <c r="P301" s="233"/>
      <c r="Q301" s="260"/>
      <c r="R301" s="257"/>
    </row>
    <row r="302" ht="21" spans="1:18">
      <c r="A302" s="175" t="s">
        <v>873</v>
      </c>
      <c r="B302" s="176" t="s">
        <v>874</v>
      </c>
      <c r="C302" s="177" t="s">
        <v>89</v>
      </c>
      <c r="D302" s="178" t="s">
        <v>875</v>
      </c>
      <c r="E302" s="179" t="s">
        <v>91</v>
      </c>
      <c r="F302" s="180">
        <v>6.13</v>
      </c>
      <c r="G302" s="181">
        <v>2300</v>
      </c>
      <c r="H302" s="182">
        <v>0.2897</v>
      </c>
      <c r="I302" s="226">
        <f t="shared" si="48"/>
        <v>2966.31</v>
      </c>
      <c r="J302" s="227">
        <f t="shared" si="49"/>
        <v>18183.48</v>
      </c>
      <c r="K302" s="241"/>
      <c r="L302" s="229"/>
      <c r="M302" s="230"/>
      <c r="N302" s="231"/>
      <c r="O302" s="232"/>
      <c r="P302" s="233"/>
      <c r="Q302" s="260"/>
      <c r="R302" s="257"/>
    </row>
    <row r="303" spans="1:18">
      <c r="A303" s="183">
        <v>21</v>
      </c>
      <c r="B303" s="184"/>
      <c r="C303" s="185"/>
      <c r="D303" s="186" t="s">
        <v>51</v>
      </c>
      <c r="E303" s="187"/>
      <c r="F303" s="188"/>
      <c r="G303" s="189"/>
      <c r="H303" s="190"/>
      <c r="I303" s="190"/>
      <c r="J303" s="234"/>
      <c r="K303" s="242"/>
      <c r="L303" s="236">
        <f>SUM(K304:K317)</f>
        <v>20017.16</v>
      </c>
      <c r="M303" s="237"/>
      <c r="N303" s="264"/>
      <c r="O303" s="239"/>
      <c r="P303" s="265"/>
      <c r="Q303" s="261"/>
      <c r="R303" s="259">
        <f>SUM(Q304:Q317)</f>
        <v>0</v>
      </c>
    </row>
    <row r="304" spans="1:18">
      <c r="A304" s="191" t="s">
        <v>876</v>
      </c>
      <c r="B304" s="192"/>
      <c r="C304" s="193"/>
      <c r="D304" s="194" t="s">
        <v>877</v>
      </c>
      <c r="E304" s="195"/>
      <c r="F304" s="196"/>
      <c r="G304" s="197"/>
      <c r="H304" s="198"/>
      <c r="I304" s="198"/>
      <c r="J304" s="243"/>
      <c r="K304" s="266">
        <f>SUM(J305:J306)</f>
        <v>820.95</v>
      </c>
      <c r="L304" s="229"/>
      <c r="M304" s="244"/>
      <c r="N304" s="245"/>
      <c r="O304" s="246"/>
      <c r="P304" s="247"/>
      <c r="Q304" s="269">
        <f>SUM(P305:P306)</f>
        <v>0</v>
      </c>
      <c r="R304" s="257"/>
    </row>
    <row r="305" ht="84" spans="1:18">
      <c r="A305" s="175" t="s">
        <v>878</v>
      </c>
      <c r="B305" s="176" t="s">
        <v>879</v>
      </c>
      <c r="C305" s="177" t="s">
        <v>112</v>
      </c>
      <c r="D305" s="178" t="s">
        <v>880</v>
      </c>
      <c r="E305" s="179" t="s">
        <v>881</v>
      </c>
      <c r="F305" s="180">
        <v>15</v>
      </c>
      <c r="G305" s="181">
        <v>20</v>
      </c>
      <c r="H305" s="182">
        <v>0.2897</v>
      </c>
      <c r="I305" s="226">
        <f t="shared" ref="I305:I306" si="50">TRUNC(G305*(1+H305),2)</f>
        <v>25.79</v>
      </c>
      <c r="J305" s="227">
        <f t="shared" ref="J305:J306" si="51">TRUNC(F305*I305,2)</f>
        <v>386.85</v>
      </c>
      <c r="K305" s="241"/>
      <c r="L305" s="229"/>
      <c r="M305" s="230"/>
      <c r="N305" s="231"/>
      <c r="O305" s="232"/>
      <c r="P305" s="233"/>
      <c r="Q305" s="260"/>
      <c r="R305" s="257"/>
    </row>
    <row r="306" ht="42" spans="1:18">
      <c r="A306" s="175" t="s">
        <v>882</v>
      </c>
      <c r="B306" s="176" t="s">
        <v>883</v>
      </c>
      <c r="C306" s="177" t="s">
        <v>112</v>
      </c>
      <c r="D306" s="178" t="s">
        <v>884</v>
      </c>
      <c r="E306" s="179" t="s">
        <v>209</v>
      </c>
      <c r="F306" s="180">
        <v>15</v>
      </c>
      <c r="G306" s="181">
        <v>22.44</v>
      </c>
      <c r="H306" s="182">
        <v>0.2897</v>
      </c>
      <c r="I306" s="226">
        <f t="shared" si="50"/>
        <v>28.94</v>
      </c>
      <c r="J306" s="227">
        <f t="shared" si="51"/>
        <v>434.1</v>
      </c>
      <c r="K306" s="241"/>
      <c r="L306" s="229"/>
      <c r="M306" s="230"/>
      <c r="N306" s="231"/>
      <c r="O306" s="232"/>
      <c r="P306" s="233"/>
      <c r="Q306" s="260"/>
      <c r="R306" s="257"/>
    </row>
    <row r="307" spans="1:18">
      <c r="A307" s="191" t="s">
        <v>885</v>
      </c>
      <c r="B307" s="192"/>
      <c r="C307" s="193"/>
      <c r="D307" s="199" t="s">
        <v>886</v>
      </c>
      <c r="E307" s="200"/>
      <c r="F307" s="201"/>
      <c r="G307" s="202"/>
      <c r="H307" s="203"/>
      <c r="I307" s="203"/>
      <c r="J307" s="248"/>
      <c r="K307" s="249">
        <f>SUM(J308:J309)</f>
        <v>3482.19</v>
      </c>
      <c r="L307" s="229"/>
      <c r="M307" s="244"/>
      <c r="N307" s="245"/>
      <c r="O307" s="246"/>
      <c r="P307" s="247"/>
      <c r="Q307" s="262">
        <f>SUM(P308:P309)</f>
        <v>0</v>
      </c>
      <c r="R307" s="257"/>
    </row>
    <row r="308" spans="1:18">
      <c r="A308" s="175" t="s">
        <v>887</v>
      </c>
      <c r="B308" s="176" t="s">
        <v>888</v>
      </c>
      <c r="C308" s="177" t="s">
        <v>89</v>
      </c>
      <c r="D308" s="178" t="s">
        <v>889</v>
      </c>
      <c r="E308" s="179" t="s">
        <v>97</v>
      </c>
      <c r="F308" s="180">
        <v>1</v>
      </c>
      <c r="G308" s="181">
        <v>1200</v>
      </c>
      <c r="H308" s="182">
        <v>0.2897</v>
      </c>
      <c r="I308" s="226">
        <f t="shared" ref="I308:I309" si="52">TRUNC(G308*(1+H308),2)</f>
        <v>1547.64</v>
      </c>
      <c r="J308" s="227">
        <f t="shared" ref="J308:J309" si="53">TRUNC(F308*I308,2)</f>
        <v>1547.64</v>
      </c>
      <c r="K308" s="241"/>
      <c r="L308" s="229"/>
      <c r="M308" s="230"/>
      <c r="N308" s="231"/>
      <c r="O308" s="232"/>
      <c r="P308" s="233"/>
      <c r="Q308" s="260"/>
      <c r="R308" s="257"/>
    </row>
    <row r="309" spans="1:18">
      <c r="A309" s="175" t="s">
        <v>890</v>
      </c>
      <c r="B309" s="176" t="s">
        <v>891</v>
      </c>
      <c r="C309" s="177" t="s">
        <v>89</v>
      </c>
      <c r="D309" s="178" t="s">
        <v>892</v>
      </c>
      <c r="E309" s="179" t="s">
        <v>97</v>
      </c>
      <c r="F309" s="180">
        <v>1</v>
      </c>
      <c r="G309" s="181">
        <v>1500</v>
      </c>
      <c r="H309" s="182">
        <v>0.2897</v>
      </c>
      <c r="I309" s="226">
        <f t="shared" si="52"/>
        <v>1934.55</v>
      </c>
      <c r="J309" s="227">
        <f t="shared" si="53"/>
        <v>1934.55</v>
      </c>
      <c r="K309" s="241"/>
      <c r="L309" s="229"/>
      <c r="M309" s="230"/>
      <c r="N309" s="231"/>
      <c r="O309" s="232"/>
      <c r="P309" s="233"/>
      <c r="Q309" s="260"/>
      <c r="R309" s="257"/>
    </row>
    <row r="310" spans="1:18">
      <c r="A310" s="191" t="s">
        <v>893</v>
      </c>
      <c r="B310" s="192"/>
      <c r="C310" s="193"/>
      <c r="D310" s="199" t="s">
        <v>894</v>
      </c>
      <c r="E310" s="200"/>
      <c r="F310" s="201"/>
      <c r="G310" s="202"/>
      <c r="H310" s="203"/>
      <c r="I310" s="203"/>
      <c r="J310" s="248"/>
      <c r="K310" s="249">
        <f>SUM(J311:J316)</f>
        <v>12359.65</v>
      </c>
      <c r="L310" s="229"/>
      <c r="M310" s="244"/>
      <c r="N310" s="245"/>
      <c r="O310" s="246"/>
      <c r="P310" s="247"/>
      <c r="Q310" s="262">
        <f>SUM(P311:P316)</f>
        <v>0</v>
      </c>
      <c r="R310" s="257"/>
    </row>
    <row r="311" ht="52.5" spans="1:18">
      <c r="A311" s="175" t="s">
        <v>895</v>
      </c>
      <c r="B311" s="176" t="s">
        <v>896</v>
      </c>
      <c r="C311" s="177" t="s">
        <v>117</v>
      </c>
      <c r="D311" s="178" t="s">
        <v>897</v>
      </c>
      <c r="E311" s="179" t="s">
        <v>97</v>
      </c>
      <c r="F311" s="180">
        <v>10</v>
      </c>
      <c r="G311" s="181">
        <v>50.68</v>
      </c>
      <c r="H311" s="182">
        <v>0.2897</v>
      </c>
      <c r="I311" s="226">
        <f t="shared" ref="I311:I316" si="54">TRUNC(G311*(1+H311),2)</f>
        <v>65.36</v>
      </c>
      <c r="J311" s="227">
        <f t="shared" ref="J311:J316" si="55">TRUNC(F311*I311,2)</f>
        <v>653.6</v>
      </c>
      <c r="K311" s="241"/>
      <c r="L311" s="229"/>
      <c r="M311" s="230"/>
      <c r="N311" s="231"/>
      <c r="O311" s="232"/>
      <c r="P311" s="233"/>
      <c r="Q311" s="260"/>
      <c r="R311" s="257"/>
    </row>
    <row r="312" ht="21" spans="1:18">
      <c r="A312" s="175" t="s">
        <v>898</v>
      </c>
      <c r="B312" s="176" t="s">
        <v>899</v>
      </c>
      <c r="C312" s="177" t="s">
        <v>89</v>
      </c>
      <c r="D312" s="178" t="s">
        <v>900</v>
      </c>
      <c r="E312" s="179" t="s">
        <v>97</v>
      </c>
      <c r="F312" s="180">
        <v>10</v>
      </c>
      <c r="G312" s="181">
        <v>57.58</v>
      </c>
      <c r="H312" s="182">
        <v>0.2897</v>
      </c>
      <c r="I312" s="226">
        <f t="shared" si="54"/>
        <v>74.26</v>
      </c>
      <c r="J312" s="227">
        <f t="shared" si="55"/>
        <v>742.6</v>
      </c>
      <c r="K312" s="241"/>
      <c r="L312" s="229"/>
      <c r="M312" s="230"/>
      <c r="N312" s="231"/>
      <c r="O312" s="232"/>
      <c r="P312" s="233"/>
      <c r="Q312" s="260"/>
      <c r="R312" s="257"/>
    </row>
    <row r="313" ht="21" spans="1:18">
      <c r="A313" s="175" t="s">
        <v>901</v>
      </c>
      <c r="B313" s="176" t="s">
        <v>902</v>
      </c>
      <c r="C313" s="177" t="s">
        <v>95</v>
      </c>
      <c r="D313" s="178" t="s">
        <v>903</v>
      </c>
      <c r="E313" s="179" t="s">
        <v>91</v>
      </c>
      <c r="F313" s="180">
        <v>4.59</v>
      </c>
      <c r="G313" s="181">
        <v>122.37</v>
      </c>
      <c r="H313" s="182">
        <v>0.2897</v>
      </c>
      <c r="I313" s="226">
        <f t="shared" si="54"/>
        <v>157.82</v>
      </c>
      <c r="J313" s="227">
        <f t="shared" si="55"/>
        <v>724.39</v>
      </c>
      <c r="K313" s="241"/>
      <c r="L313" s="229"/>
      <c r="M313" s="230"/>
      <c r="N313" s="231"/>
      <c r="O313" s="232"/>
      <c r="P313" s="233"/>
      <c r="Q313" s="260"/>
      <c r="R313" s="257"/>
    </row>
    <row r="314" ht="31.5" spans="1:18">
      <c r="A314" s="175" t="s">
        <v>904</v>
      </c>
      <c r="B314" s="176" t="s">
        <v>905</v>
      </c>
      <c r="C314" s="177" t="s">
        <v>89</v>
      </c>
      <c r="D314" s="178" t="s">
        <v>906</v>
      </c>
      <c r="E314" s="179" t="s">
        <v>209</v>
      </c>
      <c r="F314" s="180">
        <v>12.39</v>
      </c>
      <c r="G314" s="181">
        <v>154.98</v>
      </c>
      <c r="H314" s="182">
        <v>0.2897</v>
      </c>
      <c r="I314" s="226">
        <f t="shared" si="54"/>
        <v>199.87</v>
      </c>
      <c r="J314" s="227">
        <f t="shared" si="55"/>
        <v>2476.38</v>
      </c>
      <c r="K314" s="241"/>
      <c r="L314" s="229"/>
      <c r="M314" s="230"/>
      <c r="N314" s="231"/>
      <c r="O314" s="232"/>
      <c r="P314" s="233"/>
      <c r="Q314" s="260"/>
      <c r="R314" s="257"/>
    </row>
    <row r="315" ht="31.5" spans="1:18">
      <c r="A315" s="175" t="s">
        <v>907</v>
      </c>
      <c r="B315" s="176" t="s">
        <v>908</v>
      </c>
      <c r="C315" s="177" t="s">
        <v>89</v>
      </c>
      <c r="D315" s="178" t="s">
        <v>909</v>
      </c>
      <c r="E315" s="179" t="s">
        <v>209</v>
      </c>
      <c r="F315" s="180">
        <v>11.47</v>
      </c>
      <c r="G315" s="181">
        <v>214.63</v>
      </c>
      <c r="H315" s="182">
        <v>0.2897</v>
      </c>
      <c r="I315" s="226">
        <f t="shared" si="54"/>
        <v>276.8</v>
      </c>
      <c r="J315" s="227">
        <f t="shared" si="55"/>
        <v>3174.89</v>
      </c>
      <c r="K315" s="241"/>
      <c r="L315" s="229"/>
      <c r="M315" s="230"/>
      <c r="N315" s="231"/>
      <c r="O315" s="232"/>
      <c r="P315" s="233"/>
      <c r="Q315" s="260"/>
      <c r="R315" s="257"/>
    </row>
    <row r="316" ht="21" spans="1:18">
      <c r="A316" s="175" t="s">
        <v>910</v>
      </c>
      <c r="B316" s="176" t="s">
        <v>911</v>
      </c>
      <c r="C316" s="177" t="s">
        <v>89</v>
      </c>
      <c r="D316" s="178" t="s">
        <v>912</v>
      </c>
      <c r="E316" s="179" t="s">
        <v>97</v>
      </c>
      <c r="F316" s="180">
        <v>1</v>
      </c>
      <c r="G316" s="181">
        <v>3557.26</v>
      </c>
      <c r="H316" s="182">
        <v>0.2897</v>
      </c>
      <c r="I316" s="226">
        <f t="shared" si="54"/>
        <v>4587.79</v>
      </c>
      <c r="J316" s="227">
        <f t="shared" si="55"/>
        <v>4587.79</v>
      </c>
      <c r="K316" s="241"/>
      <c r="L316" s="229"/>
      <c r="M316" s="230"/>
      <c r="N316" s="231"/>
      <c r="O316" s="232"/>
      <c r="P316" s="233"/>
      <c r="Q316" s="260"/>
      <c r="R316" s="257"/>
    </row>
    <row r="317" spans="1:18">
      <c r="A317" s="191" t="s">
        <v>913</v>
      </c>
      <c r="B317" s="192"/>
      <c r="C317" s="193"/>
      <c r="D317" s="199" t="s">
        <v>914</v>
      </c>
      <c r="E317" s="200"/>
      <c r="F317" s="201"/>
      <c r="G317" s="202"/>
      <c r="H317" s="203"/>
      <c r="I317" s="203"/>
      <c r="J317" s="248"/>
      <c r="K317" s="249">
        <f>SUM(J318:J320)</f>
        <v>3354.37</v>
      </c>
      <c r="L317" s="229"/>
      <c r="M317" s="244"/>
      <c r="N317" s="245"/>
      <c r="O317" s="246"/>
      <c r="P317" s="247"/>
      <c r="Q317" s="262">
        <f>SUM(P318:P320)</f>
        <v>0</v>
      </c>
      <c r="R317" s="257"/>
    </row>
    <row r="318" ht="84" spans="1:18">
      <c r="A318" s="175" t="s">
        <v>915</v>
      </c>
      <c r="B318" s="176" t="s">
        <v>916</v>
      </c>
      <c r="C318" s="177" t="s">
        <v>117</v>
      </c>
      <c r="D318" s="178" t="s">
        <v>917</v>
      </c>
      <c r="E318" s="179" t="s">
        <v>97</v>
      </c>
      <c r="F318" s="180">
        <v>3</v>
      </c>
      <c r="G318" s="181">
        <v>279.39</v>
      </c>
      <c r="H318" s="182">
        <v>0.2897</v>
      </c>
      <c r="I318" s="226">
        <f t="shared" ref="I318:I320" si="56">TRUNC(G318*(1+H318),2)</f>
        <v>360.32</v>
      </c>
      <c r="J318" s="227">
        <f t="shared" ref="J318:J320" si="57">TRUNC(F318*I318,2)</f>
        <v>1080.96</v>
      </c>
      <c r="K318" s="267"/>
      <c r="L318" s="268"/>
      <c r="M318" s="230"/>
      <c r="N318" s="231"/>
      <c r="O318" s="232"/>
      <c r="P318" s="233"/>
      <c r="Q318" s="260"/>
      <c r="R318" s="257"/>
    </row>
    <row r="319" ht="42" spans="1:18">
      <c r="A319" s="175" t="s">
        <v>918</v>
      </c>
      <c r="B319" s="176" t="s">
        <v>919</v>
      </c>
      <c r="C319" s="177" t="s">
        <v>112</v>
      </c>
      <c r="D319" s="178" t="s">
        <v>920</v>
      </c>
      <c r="E319" s="179" t="s">
        <v>91</v>
      </c>
      <c r="F319" s="180">
        <v>180</v>
      </c>
      <c r="G319" s="181">
        <v>3</v>
      </c>
      <c r="H319" s="182">
        <v>0.2897</v>
      </c>
      <c r="I319" s="226">
        <f t="shared" si="56"/>
        <v>3.86</v>
      </c>
      <c r="J319" s="227">
        <f t="shared" si="57"/>
        <v>694.8</v>
      </c>
      <c r="K319" s="267"/>
      <c r="L319" s="268"/>
      <c r="M319" s="230"/>
      <c r="N319" s="231"/>
      <c r="O319" s="232"/>
      <c r="P319" s="233"/>
      <c r="Q319" s="260"/>
      <c r="R319" s="257"/>
    </row>
    <row r="320" spans="1:18">
      <c r="A320" s="175" t="s">
        <v>921</v>
      </c>
      <c r="B320" s="176" t="s">
        <v>922</v>
      </c>
      <c r="C320" s="177" t="s">
        <v>95</v>
      </c>
      <c r="D320" s="178" t="s">
        <v>923</v>
      </c>
      <c r="E320" s="179" t="s">
        <v>91</v>
      </c>
      <c r="F320" s="180">
        <v>141.2</v>
      </c>
      <c r="G320" s="181">
        <v>8.67</v>
      </c>
      <c r="H320" s="182">
        <v>0.2897</v>
      </c>
      <c r="I320" s="226">
        <f t="shared" si="56"/>
        <v>11.18</v>
      </c>
      <c r="J320" s="227">
        <f t="shared" si="57"/>
        <v>1578.61</v>
      </c>
      <c r="K320" s="267"/>
      <c r="L320" s="268"/>
      <c r="M320" s="230"/>
      <c r="N320" s="231"/>
      <c r="O320" s="232"/>
      <c r="P320" s="233"/>
      <c r="Q320" s="260"/>
      <c r="R320" s="257"/>
    </row>
    <row r="321" spans="1:18">
      <c r="A321" s="270"/>
      <c r="B321" s="271"/>
      <c r="C321" s="272"/>
      <c r="D321" s="273"/>
      <c r="E321" s="274"/>
      <c r="F321" s="274"/>
      <c r="G321" s="275"/>
      <c r="H321" s="276"/>
      <c r="I321" s="276"/>
      <c r="J321" s="297"/>
      <c r="K321" s="297"/>
      <c r="L321" s="268"/>
      <c r="M321" s="230"/>
      <c r="N321" s="231"/>
      <c r="O321" s="232"/>
      <c r="P321" s="233"/>
      <c r="Q321" s="233"/>
      <c r="R321" s="303"/>
    </row>
    <row r="322" ht="30" customHeight="1" spans="1:18">
      <c r="A322" s="277" t="s">
        <v>924</v>
      </c>
      <c r="B322" s="278"/>
      <c r="C322" s="278"/>
      <c r="D322" s="278"/>
      <c r="E322" s="278"/>
      <c r="F322" s="278"/>
      <c r="G322" s="278"/>
      <c r="H322" s="278"/>
      <c r="I322" s="278"/>
      <c r="J322" s="298"/>
      <c r="K322" s="298"/>
      <c r="L322" s="299">
        <f>SUM(L12:L321)</f>
        <v>1151645.24</v>
      </c>
      <c r="M322" s="300"/>
      <c r="N322" s="301" t="s">
        <v>925</v>
      </c>
      <c r="O322" s="301"/>
      <c r="P322" s="301"/>
      <c r="Q322" s="301"/>
      <c r="R322" s="304">
        <f>SUM(R12:R321)</f>
        <v>0</v>
      </c>
    </row>
    <row r="323" ht="35.25" customHeight="1" spans="1:18">
      <c r="A323" s="279" t="s">
        <v>53</v>
      </c>
      <c r="B323" s="279"/>
      <c r="C323" s="279"/>
      <c r="D323" s="279"/>
      <c r="E323" s="279"/>
      <c r="F323" s="279"/>
      <c r="G323" s="280" t="s">
        <v>54</v>
      </c>
      <c r="H323" s="281"/>
      <c r="I323" s="281"/>
      <c r="J323" s="281"/>
      <c r="K323" s="281"/>
      <c r="L323" s="281"/>
      <c r="M323" s="281"/>
      <c r="N323" s="281"/>
      <c r="O323" s="281"/>
      <c r="P323" s="281"/>
      <c r="Q323" s="281"/>
      <c r="R323" s="305"/>
    </row>
    <row r="324" ht="40.5" customHeight="1" spans="1:18">
      <c r="A324" s="282" t="s">
        <v>55</v>
      </c>
      <c r="B324" s="283"/>
      <c r="C324" s="283"/>
      <c r="D324" s="284"/>
      <c r="E324" s="285" t="s">
        <v>926</v>
      </c>
      <c r="F324" s="286"/>
      <c r="G324" s="287"/>
      <c r="H324" s="288"/>
      <c r="I324" s="288"/>
      <c r="J324" s="288"/>
      <c r="K324" s="288"/>
      <c r="L324" s="288"/>
      <c r="M324" s="288"/>
      <c r="N324" s="288"/>
      <c r="O324" s="288"/>
      <c r="P324" s="288"/>
      <c r="Q324" s="288"/>
      <c r="R324" s="306"/>
    </row>
    <row r="325" spans="1:18">
      <c r="A325" s="289" t="s">
        <v>927</v>
      </c>
      <c r="B325" s="290" t="s">
        <v>928</v>
      </c>
      <c r="C325" s="290"/>
      <c r="D325" s="290"/>
      <c r="E325" s="290"/>
      <c r="F325" s="290"/>
      <c r="G325" s="291"/>
      <c r="H325" s="291"/>
      <c r="I325" s="291"/>
      <c r="J325" s="291"/>
      <c r="K325" s="291"/>
      <c r="L325" s="291"/>
      <c r="M325" s="291"/>
      <c r="N325" s="291"/>
      <c r="O325" s="291"/>
      <c r="P325" s="302"/>
      <c r="Q325" s="302"/>
      <c r="R325" s="302"/>
    </row>
    <row r="326" spans="1:18">
      <c r="A326" s="292"/>
      <c r="B326" s="293" t="s">
        <v>929</v>
      </c>
      <c r="C326" s="293"/>
      <c r="D326" s="293"/>
      <c r="E326" s="293"/>
      <c r="F326" s="293"/>
      <c r="G326" s="293"/>
      <c r="H326" s="293"/>
      <c r="I326" s="293"/>
      <c r="J326" s="293"/>
      <c r="K326" s="293"/>
      <c r="L326" s="293"/>
      <c r="M326" s="293"/>
      <c r="N326" s="293"/>
      <c r="O326" s="293"/>
      <c r="P326" s="302"/>
      <c r="Q326" s="302"/>
      <c r="R326" s="302"/>
    </row>
    <row r="327" customHeight="1" spans="1:18">
      <c r="A327" s="292"/>
      <c r="B327" s="294" t="s">
        <v>930</v>
      </c>
      <c r="C327" s="294"/>
      <c r="D327" s="294"/>
      <c r="E327" s="294"/>
      <c r="F327" s="294"/>
      <c r="G327" s="294"/>
      <c r="H327" s="294"/>
      <c r="I327" s="294"/>
      <c r="J327" s="294"/>
      <c r="K327" s="294"/>
      <c r="L327" s="294"/>
      <c r="M327" s="294"/>
      <c r="N327" s="294"/>
      <c r="O327" s="294"/>
      <c r="P327" s="294"/>
      <c r="Q327" s="294"/>
      <c r="R327" s="294"/>
    </row>
    <row r="328" customHeight="1" spans="1:18">
      <c r="A328" s="292"/>
      <c r="B328" s="295" t="s">
        <v>931</v>
      </c>
      <c r="C328" s="295"/>
      <c r="D328" s="295"/>
      <c r="E328" s="295"/>
      <c r="F328" s="295"/>
      <c r="G328" s="295"/>
      <c r="H328" s="295"/>
      <c r="I328" s="295"/>
      <c r="J328" s="295"/>
      <c r="K328" s="295"/>
      <c r="L328" s="295"/>
      <c r="M328" s="295"/>
      <c r="N328" s="295"/>
      <c r="O328" s="295"/>
      <c r="P328" s="302"/>
      <c r="Q328" s="302"/>
      <c r="R328" s="302"/>
    </row>
    <row r="329" ht="24" customHeight="1" spans="1:18">
      <c r="A329" s="292"/>
      <c r="B329" s="296" t="s">
        <v>932</v>
      </c>
      <c r="C329" s="296"/>
      <c r="D329" s="296"/>
      <c r="E329" s="296"/>
      <c r="F329" s="296"/>
      <c r="G329" s="296"/>
      <c r="H329" s="296"/>
      <c r="I329" s="296"/>
      <c r="J329" s="296"/>
      <c r="K329" s="296"/>
      <c r="L329" s="296"/>
      <c r="M329" s="296"/>
      <c r="N329" s="296"/>
      <c r="O329" s="296"/>
      <c r="P329" s="296"/>
      <c r="Q329" s="296"/>
      <c r="R329" s="296"/>
    </row>
    <row r="330" customHeight="1" spans="1:18">
      <c r="A330" s="292"/>
      <c r="B330" s="294" t="s">
        <v>933</v>
      </c>
      <c r="C330" s="294"/>
      <c r="D330" s="294"/>
      <c r="E330" s="294"/>
      <c r="F330" s="294"/>
      <c r="G330" s="294"/>
      <c r="H330" s="294"/>
      <c r="I330" s="294"/>
      <c r="J330" s="294"/>
      <c r="K330" s="294"/>
      <c r="L330" s="294"/>
      <c r="M330" s="294"/>
      <c r="N330" s="294"/>
      <c r="O330" s="294"/>
      <c r="P330" s="294"/>
      <c r="Q330" s="302"/>
      <c r="R330" s="302"/>
    </row>
    <row r="331" customHeight="1" spans="1:18">
      <c r="A331" s="292"/>
      <c r="B331" s="294" t="s">
        <v>934</v>
      </c>
      <c r="C331" s="294"/>
      <c r="D331" s="294"/>
      <c r="E331" s="294"/>
      <c r="F331" s="294"/>
      <c r="G331" s="294"/>
      <c r="H331" s="294"/>
      <c r="I331" s="294"/>
      <c r="J331" s="294"/>
      <c r="K331" s="294"/>
      <c r="L331" s="294"/>
      <c r="M331" s="294"/>
      <c r="N331" s="294"/>
      <c r="O331" s="294"/>
      <c r="P331" s="302"/>
      <c r="Q331" s="302"/>
      <c r="R331" s="302"/>
    </row>
    <row r="332" ht="27" customHeight="1" spans="1:18">
      <c r="A332" s="292"/>
      <c r="B332" s="378" t="s">
        <v>935</v>
      </c>
      <c r="C332" s="91"/>
      <c r="D332" s="91"/>
      <c r="E332" s="91"/>
      <c r="F332" s="91"/>
      <c r="G332" s="91"/>
      <c r="H332" s="91"/>
      <c r="I332" s="91"/>
      <c r="J332" s="91"/>
      <c r="K332" s="91"/>
      <c r="L332" s="91"/>
      <c r="M332" s="91"/>
      <c r="N332" s="91"/>
      <c r="O332" s="91"/>
      <c r="P332" s="91"/>
      <c r="Q332" s="91"/>
      <c r="R332" s="91"/>
    </row>
    <row r="335" spans="12:12">
      <c r="L335" s="138">
        <f>1123641.68</f>
        <v>1123641.68</v>
      </c>
    </row>
    <row r="336" spans="12:12">
      <c r="L336" s="138">
        <f>L322-L335</f>
        <v>28003.5599999998</v>
      </c>
    </row>
    <row r="486" ht="15" customHeight="1" spans="16:16">
      <c r="P486" s="307"/>
    </row>
    <row r="487" ht="33.75" customHeight="1"/>
    <row r="488" ht="31.5" customHeight="1"/>
    <row r="489" ht="24.75" customHeight="1"/>
    <row r="494" ht="26.25" customHeight="1"/>
  </sheetData>
  <sheetProtection algorithmName="SHA-512" hashValue="5x4N6+es15jVxX51tVo6epxF3zWocXOn5ySYvzJzmZlJYCWTbGSD6A1yIm7UKzpG6eXZ5Rx3LBnYB9D4PePeLw==" saltValue="jQXnGt+xlwo+6wzu/HfK5A==" spinCount="100000" sheet="1" selectLockedCells="1"/>
  <mergeCells count="39">
    <mergeCell ref="A1:R1"/>
    <mergeCell ref="A2:R2"/>
    <mergeCell ref="A3:M3"/>
    <mergeCell ref="A5:R5"/>
    <mergeCell ref="A6:R6"/>
    <mergeCell ref="A7:O7"/>
    <mergeCell ref="E8:L8"/>
    <mergeCell ref="M8:R8"/>
    <mergeCell ref="I9:L9"/>
    <mergeCell ref="O9:R9"/>
    <mergeCell ref="J10:L10"/>
    <mergeCell ref="P10:R10"/>
    <mergeCell ref="A322:I322"/>
    <mergeCell ref="N322:Q322"/>
    <mergeCell ref="A323:F323"/>
    <mergeCell ref="A324:D324"/>
    <mergeCell ref="E324:F324"/>
    <mergeCell ref="B325:O325"/>
    <mergeCell ref="B326:O326"/>
    <mergeCell ref="B327:R327"/>
    <mergeCell ref="B328:O328"/>
    <mergeCell ref="B329:R329"/>
    <mergeCell ref="B330:P330"/>
    <mergeCell ref="B331:O331"/>
    <mergeCell ref="B332:R332"/>
    <mergeCell ref="A9:A11"/>
    <mergeCell ref="A325:A332"/>
    <mergeCell ref="B9:B11"/>
    <mergeCell ref="C9:C11"/>
    <mergeCell ref="D9:D11"/>
    <mergeCell ref="E9:E11"/>
    <mergeCell ref="F9:F11"/>
    <mergeCell ref="G9:G11"/>
    <mergeCell ref="H9:H11"/>
    <mergeCell ref="I10:I11"/>
    <mergeCell ref="M9:M11"/>
    <mergeCell ref="N9:N11"/>
    <mergeCell ref="O10:O11"/>
    <mergeCell ref="G323:R324"/>
  </mergeCells>
  <printOptions horizontalCentered="1"/>
  <pageMargins left="0" right="0" top="0.47244094488189" bottom="0.354330708661417" header="0.236220472440945" footer="0.196850393700787"/>
  <pageSetup paperSize="9" scale="65" fitToHeight="16" orientation="landscape"/>
  <headerFooter>
    <oddHeader>&amp;R&amp;"Verdana,Normal"&amp;8Fls.:______
Processo n.º 23069.187005/2022-62</oddHeader>
    <oddFooter>&amp;R&amp;"Verdana,Normal"&amp;8Pág. &amp;P/&amp;N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60"/>
  <sheetViews>
    <sheetView tabSelected="1" workbookViewId="0">
      <selection activeCell="K7" sqref="K7"/>
    </sheetView>
  </sheetViews>
  <sheetFormatPr defaultColWidth="9" defaultRowHeight="15"/>
  <cols>
    <col min="1" max="1" width="6" customWidth="1"/>
    <col min="2" max="2" width="39.4285714285714" customWidth="1"/>
    <col min="3" max="3" width="14.7142857142857" customWidth="1"/>
    <col min="4" max="4" width="13" customWidth="1"/>
    <col min="5" max="9" width="15.7142857142857" customWidth="1"/>
    <col min="10" max="10" width="16.5714285714286" customWidth="1"/>
    <col min="11" max="11" width="12.2857142857143" customWidth="1"/>
  </cols>
  <sheetData>
    <row r="1" spans="1:13">
      <c r="A1" s="1" t="s">
        <v>0</v>
      </c>
      <c r="B1" s="1"/>
      <c r="C1" s="1"/>
      <c r="D1" s="1"/>
      <c r="E1" s="1"/>
      <c r="F1" s="1"/>
      <c r="G1" s="1"/>
      <c r="H1" s="1"/>
      <c r="I1" s="1"/>
      <c r="J1" s="1"/>
      <c r="K1" s="93"/>
      <c r="L1" s="93"/>
      <c r="M1" s="93"/>
    </row>
    <row r="2" spans="1:13">
      <c r="A2" s="1" t="s">
        <v>1</v>
      </c>
      <c r="B2" s="1"/>
      <c r="C2" s="1"/>
      <c r="D2" s="1"/>
      <c r="E2" s="1"/>
      <c r="F2" s="1"/>
      <c r="G2" s="1"/>
      <c r="H2" s="1"/>
      <c r="I2" s="1"/>
      <c r="J2" s="1"/>
      <c r="K2" s="93"/>
      <c r="L2" s="93"/>
      <c r="M2" s="93"/>
    </row>
    <row r="3" spans="1:13">
      <c r="A3" s="2" t="s">
        <v>936</v>
      </c>
      <c r="B3" s="2"/>
      <c r="C3" s="2"/>
      <c r="D3" s="2"/>
      <c r="E3" s="2"/>
      <c r="F3" s="2"/>
      <c r="G3" s="2"/>
      <c r="H3" s="2"/>
      <c r="I3" s="94" t="str">
        <f>Orçamento!$N$3</f>
        <v>132/2022</v>
      </c>
      <c r="J3" s="94"/>
      <c r="K3" s="95"/>
      <c r="L3" s="95"/>
      <c r="M3" s="95"/>
    </row>
    <row r="4" spans="1:13">
      <c r="A4" s="3" t="s">
        <v>937</v>
      </c>
      <c r="B4" s="3"/>
      <c r="C4" s="3"/>
      <c r="D4" s="3"/>
      <c r="E4" s="3"/>
      <c r="F4" s="3"/>
      <c r="G4" s="3"/>
      <c r="H4" s="3"/>
      <c r="I4" s="3"/>
      <c r="J4" s="3"/>
      <c r="K4" s="96"/>
      <c r="L4" s="97"/>
      <c r="M4" s="98"/>
    </row>
    <row r="5" customHeight="1" spans="1:13">
      <c r="A5" s="4" t="str">
        <f>Orçamento!$A$6</f>
        <v>OBRA: conclusão com readequações de obra inacabada do Módulo de Vivência do Instituto de Ciências Humanas e Filosofia (ICHF) da Universidade Federal Fluminense, </v>
      </c>
      <c r="B5" s="4"/>
      <c r="C5" s="4"/>
      <c r="D5" s="4"/>
      <c r="E5" s="4"/>
      <c r="F5" s="4"/>
      <c r="G5" s="4"/>
      <c r="H5" s="4"/>
      <c r="I5" s="4"/>
      <c r="J5" s="4"/>
      <c r="K5" s="99"/>
      <c r="L5" s="99"/>
      <c r="M5" s="99"/>
    </row>
    <row r="6" customHeight="1" spans="1:14">
      <c r="A6" s="4"/>
      <c r="B6" s="4"/>
      <c r="C6" s="4"/>
      <c r="D6" s="4"/>
      <c r="E6" s="4"/>
      <c r="F6" s="4"/>
      <c r="G6" s="4"/>
      <c r="H6" s="4"/>
      <c r="I6" s="4"/>
      <c r="J6" s="4"/>
      <c r="K6" s="100"/>
      <c r="L6" s="100"/>
      <c r="M6" s="100"/>
      <c r="N6" s="100"/>
    </row>
    <row r="7" ht="29.25" customHeight="1" spans="1:12">
      <c r="A7" s="5" t="str">
        <f>Orçamento!$A$7</f>
        <v>Local: Anexo ao Bloco O, Campus Universitário do Gragoatá, Niterói, RJ.</v>
      </c>
      <c r="B7" s="5"/>
      <c r="C7" s="5"/>
      <c r="D7" s="5"/>
      <c r="E7" s="5"/>
      <c r="F7" s="5"/>
      <c r="G7" s="5"/>
      <c r="H7" s="5"/>
      <c r="I7" s="5"/>
      <c r="J7" s="5"/>
      <c r="K7" s="101"/>
      <c r="L7" s="101"/>
    </row>
    <row r="8" ht="15.75" spans="1:11">
      <c r="A8" s="6" t="s">
        <v>6</v>
      </c>
      <c r="B8" s="7" t="s">
        <v>938</v>
      </c>
      <c r="C8" s="7" t="s">
        <v>939</v>
      </c>
      <c r="D8" s="7" t="s">
        <v>8</v>
      </c>
      <c r="E8" s="8" t="s">
        <v>940</v>
      </c>
      <c r="F8" s="8"/>
      <c r="G8" s="8"/>
      <c r="H8" s="8"/>
      <c r="I8" s="102"/>
      <c r="J8" s="103" t="s">
        <v>941</v>
      </c>
      <c r="K8" s="104"/>
    </row>
    <row r="9" spans="1:11">
      <c r="A9" s="9"/>
      <c r="B9" s="10"/>
      <c r="C9" s="10"/>
      <c r="D9" s="10"/>
      <c r="E9" s="11" t="s">
        <v>942</v>
      </c>
      <c r="F9" s="11" t="s">
        <v>943</v>
      </c>
      <c r="G9" s="11" t="s">
        <v>944</v>
      </c>
      <c r="H9" s="11" t="s">
        <v>945</v>
      </c>
      <c r="I9" s="105" t="s">
        <v>946</v>
      </c>
      <c r="J9" s="106"/>
      <c r="K9" s="104"/>
    </row>
    <row r="10" ht="9.95" customHeight="1" spans="1:11">
      <c r="A10" s="12" t="s">
        <v>947</v>
      </c>
      <c r="B10" s="13" t="s">
        <v>12</v>
      </c>
      <c r="C10" s="14">
        <f>Resumo!D10</f>
        <v>5870.7</v>
      </c>
      <c r="D10" s="15">
        <f>C10/C$53</f>
        <v>0.00509766358258034</v>
      </c>
      <c r="E10" s="16"/>
      <c r="F10" s="17"/>
      <c r="G10" s="17"/>
      <c r="H10" s="17"/>
      <c r="I10" s="107">
        <v>1</v>
      </c>
      <c r="J10" s="108">
        <f t="shared" ref="J10:J51" si="0">SUM(E10:I10)</f>
        <v>1</v>
      </c>
      <c r="K10" s="104"/>
    </row>
    <row r="11" customHeight="1" spans="1:11">
      <c r="A11" s="18"/>
      <c r="B11" s="19"/>
      <c r="C11" s="20"/>
      <c r="D11" s="21"/>
      <c r="E11" s="22"/>
      <c r="F11" s="22"/>
      <c r="G11" s="22"/>
      <c r="H11" s="22"/>
      <c r="I11" s="28">
        <f>$C10*I10</f>
        <v>5870.7</v>
      </c>
      <c r="J11" s="109">
        <f t="shared" si="0"/>
        <v>5870.7</v>
      </c>
      <c r="K11" s="110"/>
    </row>
    <row r="12" ht="9.95" customHeight="1" spans="1:11">
      <c r="A12" s="23" t="s">
        <v>948</v>
      </c>
      <c r="B12" s="24" t="s">
        <v>14</v>
      </c>
      <c r="C12" s="25">
        <f>Resumo!D12</f>
        <v>68221.26</v>
      </c>
      <c r="D12" s="15">
        <f>C12/C$53</f>
        <v>0.0592380862009207</v>
      </c>
      <c r="E12" s="26">
        <f>E56</f>
        <v>0.0915702216596683</v>
      </c>
      <c r="F12" s="26">
        <f t="shared" ref="F12:I12" si="1">F56</f>
        <v>0.182798955585236</v>
      </c>
      <c r="G12" s="26">
        <f t="shared" si="1"/>
        <v>0.22892843575421</v>
      </c>
      <c r="H12" s="26">
        <f t="shared" si="1"/>
        <v>0.241251977826815</v>
      </c>
      <c r="I12" s="26">
        <f t="shared" si="1"/>
        <v>0.255450409174071</v>
      </c>
      <c r="J12" s="111">
        <f t="shared" si="0"/>
        <v>1</v>
      </c>
      <c r="K12" s="110"/>
    </row>
    <row r="13" spans="1:11">
      <c r="A13" s="18"/>
      <c r="B13" s="27"/>
      <c r="C13" s="20"/>
      <c r="D13" s="21"/>
      <c r="E13" s="28">
        <f t="shared" ref="E13:I13" si="2">$C12*E12</f>
        <v>6247.03590010186</v>
      </c>
      <c r="F13" s="28">
        <f t="shared" si="2"/>
        <v>12470.7750767089</v>
      </c>
      <c r="G13" s="28">
        <f t="shared" si="2"/>
        <v>15617.7863369812</v>
      </c>
      <c r="H13" s="28">
        <f t="shared" si="2"/>
        <v>16458.5139048374</v>
      </c>
      <c r="I13" s="28">
        <f t="shared" si="2"/>
        <v>17427.1487813707</v>
      </c>
      <c r="J13" s="112">
        <f t="shared" si="0"/>
        <v>68221.26</v>
      </c>
      <c r="K13" s="110"/>
    </row>
    <row r="14" ht="9.95" customHeight="1" spans="1:11">
      <c r="A14" s="23" t="s">
        <v>949</v>
      </c>
      <c r="B14" s="29" t="s">
        <v>16</v>
      </c>
      <c r="C14" s="25">
        <f>Resumo!D14</f>
        <v>37865.75</v>
      </c>
      <c r="D14" s="15">
        <f>C14/C$53</f>
        <v>0.0328797000020597</v>
      </c>
      <c r="E14" s="26">
        <v>0.8</v>
      </c>
      <c r="F14" s="30">
        <v>0.2</v>
      </c>
      <c r="G14" s="31"/>
      <c r="H14" s="32"/>
      <c r="I14" s="113"/>
      <c r="J14" s="114">
        <f t="shared" si="0"/>
        <v>1</v>
      </c>
      <c r="K14" s="110"/>
    </row>
    <row r="15" spans="1:11">
      <c r="A15" s="18"/>
      <c r="B15" s="33"/>
      <c r="C15" s="20"/>
      <c r="D15" s="21"/>
      <c r="E15" s="28">
        <f t="shared" ref="E15" si="3">$C14*E14</f>
        <v>30292.6</v>
      </c>
      <c r="F15" s="28">
        <f t="shared" ref="F15" si="4">$C14*F14</f>
        <v>7573.15</v>
      </c>
      <c r="G15" s="34"/>
      <c r="H15" s="34"/>
      <c r="I15" s="115"/>
      <c r="J15" s="112">
        <f t="shared" si="0"/>
        <v>37865.75</v>
      </c>
      <c r="K15" s="110"/>
    </row>
    <row r="16" ht="9.95" customHeight="1" spans="1:11">
      <c r="A16" s="23" t="s">
        <v>950</v>
      </c>
      <c r="B16" s="29" t="s">
        <v>18</v>
      </c>
      <c r="C16" s="35">
        <f>Resumo!D16</f>
        <v>21771.6</v>
      </c>
      <c r="D16" s="15">
        <f>C16/C$53</f>
        <v>0.0189047800866177</v>
      </c>
      <c r="E16" s="36">
        <v>0.3</v>
      </c>
      <c r="F16" s="36">
        <v>0.7</v>
      </c>
      <c r="G16" s="37"/>
      <c r="H16" s="38"/>
      <c r="I16" s="37"/>
      <c r="J16" s="111">
        <f t="shared" si="0"/>
        <v>1</v>
      </c>
      <c r="K16" s="110"/>
    </row>
    <row r="17" spans="1:11">
      <c r="A17" s="18"/>
      <c r="B17" s="33"/>
      <c r="C17" s="39"/>
      <c r="D17" s="21"/>
      <c r="E17" s="28">
        <f t="shared" ref="E17:F17" si="5">$C16*E16</f>
        <v>6531.48</v>
      </c>
      <c r="F17" s="28">
        <f t="shared" si="5"/>
        <v>15240.12</v>
      </c>
      <c r="G17" s="34"/>
      <c r="H17" s="34"/>
      <c r="I17" s="34"/>
      <c r="J17" s="112">
        <f t="shared" si="0"/>
        <v>21771.6</v>
      </c>
      <c r="K17" s="110"/>
    </row>
    <row r="18" ht="9.95" customHeight="1" spans="1:11">
      <c r="A18" s="23" t="s">
        <v>951</v>
      </c>
      <c r="B18" s="29" t="s">
        <v>20</v>
      </c>
      <c r="C18" s="35">
        <f>Resumo!D18</f>
        <v>146762.2</v>
      </c>
      <c r="D18" s="15">
        <f>C18/C$53</f>
        <v>0.127436987452837</v>
      </c>
      <c r="E18" s="40">
        <v>0.4</v>
      </c>
      <c r="F18" s="36">
        <v>0.6</v>
      </c>
      <c r="G18" s="37"/>
      <c r="H18" s="37"/>
      <c r="I18" s="37"/>
      <c r="J18" s="111">
        <f t="shared" si="0"/>
        <v>1</v>
      </c>
      <c r="K18" s="110"/>
    </row>
    <row r="19" spans="1:11">
      <c r="A19" s="18"/>
      <c r="B19" s="33"/>
      <c r="C19" s="39"/>
      <c r="D19" s="21"/>
      <c r="E19" s="28">
        <f t="shared" ref="E19" si="6">$C18*E18</f>
        <v>58704.88</v>
      </c>
      <c r="F19" s="28">
        <f t="shared" ref="F19" si="7">$C18*F18</f>
        <v>88057.32</v>
      </c>
      <c r="G19" s="34"/>
      <c r="H19" s="34"/>
      <c r="I19" s="34"/>
      <c r="J19" s="112">
        <f t="shared" si="0"/>
        <v>146762.2</v>
      </c>
      <c r="K19" s="110"/>
    </row>
    <row r="20" ht="9.95" customHeight="1" spans="1:11">
      <c r="A20" s="23" t="s">
        <v>952</v>
      </c>
      <c r="B20" s="29" t="str">
        <f>Resumo!$B$20</f>
        <v>SUPERESTRUTURA</v>
      </c>
      <c r="C20" s="35">
        <f>Resumo!D20</f>
        <v>335.69</v>
      </c>
      <c r="D20" s="15">
        <f>C20/C$53</f>
        <v>0.0002914873333736</v>
      </c>
      <c r="E20" s="41"/>
      <c r="F20" s="36">
        <v>1</v>
      </c>
      <c r="G20" s="37"/>
      <c r="H20" s="37"/>
      <c r="I20" s="37"/>
      <c r="J20" s="111">
        <f t="shared" si="0"/>
        <v>1</v>
      </c>
      <c r="K20" s="110"/>
    </row>
    <row r="21" spans="1:11">
      <c r="A21" s="18"/>
      <c r="B21" s="33"/>
      <c r="C21" s="39"/>
      <c r="D21" s="21"/>
      <c r="E21" s="42"/>
      <c r="F21" s="28">
        <f t="shared" ref="F21" si="8">$C20*F20</f>
        <v>335.69</v>
      </c>
      <c r="G21" s="34"/>
      <c r="H21" s="34"/>
      <c r="I21" s="34"/>
      <c r="J21" s="112">
        <f t="shared" si="0"/>
        <v>335.69</v>
      </c>
      <c r="K21" s="110"/>
    </row>
    <row r="22" ht="9.95" customHeight="1" spans="1:11">
      <c r="A22" s="23" t="s">
        <v>953</v>
      </c>
      <c r="B22" s="29" t="s">
        <v>24</v>
      </c>
      <c r="C22" s="35">
        <f>Resumo!D22</f>
        <v>5595.66</v>
      </c>
      <c r="D22" s="15">
        <f>C22/C$53</f>
        <v>0.00485884003653764</v>
      </c>
      <c r="E22" s="40">
        <v>0.3</v>
      </c>
      <c r="F22" s="40">
        <v>0.7</v>
      </c>
      <c r="G22" s="37"/>
      <c r="H22" s="43"/>
      <c r="I22" s="116"/>
      <c r="J22" s="111">
        <f t="shared" si="0"/>
        <v>1</v>
      </c>
      <c r="K22" s="110"/>
    </row>
    <row r="23" spans="1:11">
      <c r="A23" s="18"/>
      <c r="B23" s="33"/>
      <c r="C23" s="39"/>
      <c r="D23" s="21"/>
      <c r="E23" s="28">
        <f t="shared" ref="E23" si="9">$C22*E22</f>
        <v>1678.698</v>
      </c>
      <c r="F23" s="28">
        <f t="shared" ref="F23" si="10">$C22*F22</f>
        <v>3916.962</v>
      </c>
      <c r="G23" s="34"/>
      <c r="H23" s="34"/>
      <c r="I23" s="115"/>
      <c r="J23" s="112">
        <f t="shared" si="0"/>
        <v>5595.66</v>
      </c>
      <c r="K23" s="110"/>
    </row>
    <row r="24" ht="9.95" customHeight="1" spans="1:11">
      <c r="A24" s="23" t="s">
        <v>954</v>
      </c>
      <c r="B24" s="29" t="s">
        <v>26</v>
      </c>
      <c r="C24" s="35">
        <f>Resumo!D24</f>
        <v>12089.95</v>
      </c>
      <c r="D24" s="15">
        <f>C24/C$53</f>
        <v>0.0104979811317589</v>
      </c>
      <c r="E24" s="41"/>
      <c r="F24" s="41"/>
      <c r="G24" s="36">
        <v>0.6</v>
      </c>
      <c r="H24" s="36">
        <v>0.4</v>
      </c>
      <c r="I24" s="37"/>
      <c r="J24" s="111">
        <f t="shared" si="0"/>
        <v>1</v>
      </c>
      <c r="K24" s="110"/>
    </row>
    <row r="25" spans="1:11">
      <c r="A25" s="18"/>
      <c r="B25" s="33"/>
      <c r="C25" s="39"/>
      <c r="D25" s="21"/>
      <c r="E25" s="42"/>
      <c r="F25" s="42"/>
      <c r="G25" s="28">
        <f t="shared" ref="G25" si="11">$C24*G24</f>
        <v>7253.97</v>
      </c>
      <c r="H25" s="28">
        <f t="shared" ref="H25" si="12">$C24*H24</f>
        <v>4835.98</v>
      </c>
      <c r="I25" s="34"/>
      <c r="J25" s="112">
        <f t="shared" si="0"/>
        <v>12089.95</v>
      </c>
      <c r="K25" s="110"/>
    </row>
    <row r="26" ht="9.95" customHeight="1" spans="1:15">
      <c r="A26" s="23" t="s">
        <v>955</v>
      </c>
      <c r="B26" s="29" t="s">
        <v>28</v>
      </c>
      <c r="C26" s="35">
        <f>Resumo!D26</f>
        <v>47567.81</v>
      </c>
      <c r="D26" s="15">
        <f>C26/C$53</f>
        <v>0.041304221428467</v>
      </c>
      <c r="E26" s="37"/>
      <c r="F26" s="37"/>
      <c r="G26" s="36">
        <v>0.4</v>
      </c>
      <c r="H26" s="36">
        <v>0.5</v>
      </c>
      <c r="I26" s="36">
        <v>0.1</v>
      </c>
      <c r="J26" s="111">
        <f t="shared" si="0"/>
        <v>1</v>
      </c>
      <c r="K26" s="117"/>
      <c r="L26" s="117"/>
      <c r="M26" s="117"/>
      <c r="N26" s="117"/>
      <c r="O26" s="117"/>
    </row>
    <row r="27" spans="1:12">
      <c r="A27" s="18"/>
      <c r="B27" s="33"/>
      <c r="C27" s="39"/>
      <c r="D27" s="21"/>
      <c r="E27" s="34"/>
      <c r="F27" s="34"/>
      <c r="G27" s="28">
        <f t="shared" ref="G27" si="13">$C26*G26</f>
        <v>19027.124</v>
      </c>
      <c r="H27" s="28">
        <f t="shared" ref="H27" si="14">$C26*H26</f>
        <v>23783.905</v>
      </c>
      <c r="I27" s="28">
        <f t="shared" ref="I27" si="15">$C26*I26</f>
        <v>4756.781</v>
      </c>
      <c r="J27" s="112">
        <f t="shared" si="0"/>
        <v>47567.81</v>
      </c>
      <c r="K27" s="110"/>
      <c r="L27" s="118"/>
    </row>
    <row r="28" ht="9.95" customHeight="1" spans="1:16">
      <c r="A28" s="23" t="s">
        <v>956</v>
      </c>
      <c r="B28" s="29" t="s">
        <v>30</v>
      </c>
      <c r="C28" s="35">
        <f>Resumo!D28</f>
        <v>80258.72</v>
      </c>
      <c r="D28" s="15">
        <f>C28/C$53</f>
        <v>0.0696904890606764</v>
      </c>
      <c r="E28" s="37"/>
      <c r="F28" s="36">
        <v>0.2</v>
      </c>
      <c r="G28" s="36">
        <v>0.3</v>
      </c>
      <c r="H28" s="36">
        <v>0.4</v>
      </c>
      <c r="I28" s="36">
        <v>0.1</v>
      </c>
      <c r="J28" s="111">
        <f t="shared" si="0"/>
        <v>1</v>
      </c>
      <c r="K28" s="110"/>
      <c r="L28" s="119"/>
      <c r="M28" s="119"/>
      <c r="N28" s="119"/>
      <c r="O28" s="119"/>
      <c r="P28" s="119"/>
    </row>
    <row r="29" spans="1:12">
      <c r="A29" s="18"/>
      <c r="B29" s="33"/>
      <c r="C29" s="39"/>
      <c r="D29" s="21"/>
      <c r="E29" s="34"/>
      <c r="F29" s="28">
        <f t="shared" ref="F29" si="16">$C28*F28</f>
        <v>16051.744</v>
      </c>
      <c r="G29" s="28">
        <f t="shared" ref="G29" si="17">$C28*G28</f>
        <v>24077.616</v>
      </c>
      <c r="H29" s="28">
        <f t="shared" ref="H29" si="18">$C28*H28</f>
        <v>32103.488</v>
      </c>
      <c r="I29" s="28">
        <f t="shared" ref="I29" si="19">$C28*I28</f>
        <v>8025.872</v>
      </c>
      <c r="J29" s="112">
        <f t="shared" si="0"/>
        <v>80258.72</v>
      </c>
      <c r="K29" s="110"/>
      <c r="L29" s="118"/>
    </row>
    <row r="30" ht="9.95" customHeight="1" spans="1:11">
      <c r="A30" s="23" t="s">
        <v>957</v>
      </c>
      <c r="B30" s="29" t="s">
        <v>32</v>
      </c>
      <c r="C30" s="35">
        <f>Resumo!D30</f>
        <v>125061.32</v>
      </c>
      <c r="D30" s="15">
        <f>C30/C$53</f>
        <v>0.108593615165726</v>
      </c>
      <c r="E30" s="43"/>
      <c r="F30" s="40">
        <v>0.3</v>
      </c>
      <c r="G30" s="40">
        <v>0.4</v>
      </c>
      <c r="H30" s="44">
        <v>0.2</v>
      </c>
      <c r="I30" s="120">
        <v>0.1</v>
      </c>
      <c r="J30" s="111">
        <f t="shared" si="0"/>
        <v>1</v>
      </c>
      <c r="K30" s="110"/>
    </row>
    <row r="31" spans="1:11">
      <c r="A31" s="18"/>
      <c r="B31" s="33"/>
      <c r="C31" s="39"/>
      <c r="D31" s="21"/>
      <c r="E31" s="34"/>
      <c r="F31" s="28">
        <f t="shared" ref="F31" si="20">$C30*F30</f>
        <v>37518.396</v>
      </c>
      <c r="G31" s="28">
        <f t="shared" ref="G31" si="21">$C30*G30</f>
        <v>50024.528</v>
      </c>
      <c r="H31" s="28">
        <f t="shared" ref="H31" si="22">$C30*H30</f>
        <v>25012.264</v>
      </c>
      <c r="I31" s="28">
        <f t="shared" ref="I31" si="23">$C30*I30</f>
        <v>12506.132</v>
      </c>
      <c r="J31" s="112">
        <f t="shared" si="0"/>
        <v>125061.32</v>
      </c>
      <c r="K31" s="110"/>
    </row>
    <row r="32" ht="9.95" customHeight="1" spans="1:11">
      <c r="A32" s="23" t="s">
        <v>958</v>
      </c>
      <c r="B32" s="29" t="s">
        <v>34</v>
      </c>
      <c r="C32" s="35">
        <f>Resumo!D32</f>
        <v>20678.36</v>
      </c>
      <c r="D32" s="15">
        <f>C32/C$53</f>
        <v>0.017955494697308</v>
      </c>
      <c r="E32" s="43"/>
      <c r="F32" s="37"/>
      <c r="G32" s="36">
        <v>0.6</v>
      </c>
      <c r="H32" s="36">
        <v>0.4</v>
      </c>
      <c r="I32" s="121"/>
      <c r="J32" s="111">
        <f t="shared" si="0"/>
        <v>1</v>
      </c>
      <c r="K32" s="110"/>
    </row>
    <row r="33" ht="22.5" customHeight="1" spans="1:11">
      <c r="A33" s="18"/>
      <c r="B33" s="33"/>
      <c r="C33" s="39"/>
      <c r="D33" s="21"/>
      <c r="E33" s="34"/>
      <c r="F33" s="34"/>
      <c r="G33" s="28">
        <f t="shared" ref="G33" si="24">$C32*G32</f>
        <v>12407.016</v>
      </c>
      <c r="H33" s="28">
        <f t="shared" ref="H33" si="25">$C32*H32</f>
        <v>8271.344</v>
      </c>
      <c r="I33" s="115"/>
      <c r="J33" s="112">
        <f t="shared" si="0"/>
        <v>20678.36</v>
      </c>
      <c r="K33" s="110"/>
    </row>
    <row r="34" ht="9.95" customHeight="1" spans="1:11">
      <c r="A34" s="23" t="s">
        <v>959</v>
      </c>
      <c r="B34" s="29" t="s">
        <v>36</v>
      </c>
      <c r="C34" s="35">
        <f>Resumo!D34</f>
        <v>1311.49</v>
      </c>
      <c r="D34" s="15">
        <f>C34/C$53</f>
        <v>0.00113879687463476</v>
      </c>
      <c r="E34" s="37"/>
      <c r="F34" s="37"/>
      <c r="G34" s="37"/>
      <c r="H34" s="37"/>
      <c r="I34" s="44">
        <v>1</v>
      </c>
      <c r="J34" s="111">
        <f t="shared" si="0"/>
        <v>1</v>
      </c>
      <c r="K34" s="110"/>
    </row>
    <row r="35" spans="1:11">
      <c r="A35" s="18"/>
      <c r="B35" s="33"/>
      <c r="C35" s="39"/>
      <c r="D35" s="21"/>
      <c r="E35" s="34"/>
      <c r="F35" s="34"/>
      <c r="G35" s="34"/>
      <c r="H35" s="34"/>
      <c r="I35" s="28">
        <f t="shared" ref="I35" si="26">$C34*I34</f>
        <v>1311.49</v>
      </c>
      <c r="J35" s="112">
        <f t="shared" si="0"/>
        <v>1311.49</v>
      </c>
      <c r="K35" s="110"/>
    </row>
    <row r="36" ht="9.95" customHeight="1" spans="1:11">
      <c r="A36" s="23" t="s">
        <v>960</v>
      </c>
      <c r="B36" s="29" t="s">
        <v>38</v>
      </c>
      <c r="C36" s="35">
        <f>Resumo!D36</f>
        <v>64177.76</v>
      </c>
      <c r="D36" s="15">
        <f>C36/C$53</f>
        <v>0.0557270223250348</v>
      </c>
      <c r="E36" s="43"/>
      <c r="F36" s="43"/>
      <c r="G36" s="36">
        <v>0.1</v>
      </c>
      <c r="H36" s="36">
        <v>0.7</v>
      </c>
      <c r="I36" s="36">
        <v>0.2</v>
      </c>
      <c r="J36" s="111">
        <f t="shared" si="0"/>
        <v>1</v>
      </c>
      <c r="K36" s="110"/>
    </row>
    <row r="37" spans="1:11">
      <c r="A37" s="18"/>
      <c r="B37" s="33"/>
      <c r="C37" s="39"/>
      <c r="D37" s="21"/>
      <c r="E37" s="34"/>
      <c r="F37" s="34"/>
      <c r="G37" s="28">
        <f t="shared" ref="G37" si="27">$C36*G36</f>
        <v>6417.776</v>
      </c>
      <c r="H37" s="28">
        <f t="shared" ref="H37" si="28">$C36*H36</f>
        <v>44924.432</v>
      </c>
      <c r="I37" s="28">
        <f t="shared" ref="I37" si="29">$C36*I36</f>
        <v>12835.552</v>
      </c>
      <c r="J37" s="112">
        <f t="shared" si="0"/>
        <v>64177.76</v>
      </c>
      <c r="K37" s="110"/>
    </row>
    <row r="38" ht="9.95" customHeight="1" spans="1:11">
      <c r="A38" s="23" t="s">
        <v>961</v>
      </c>
      <c r="B38" s="29" t="s">
        <v>788</v>
      </c>
      <c r="C38" s="35">
        <f>Resumo!D38</f>
        <v>53269</v>
      </c>
      <c r="D38" s="15">
        <f>C38/C$53</f>
        <v>0.0462546955866374</v>
      </c>
      <c r="E38" s="43"/>
      <c r="F38" s="40">
        <v>0.1</v>
      </c>
      <c r="G38" s="36">
        <v>0.7</v>
      </c>
      <c r="H38" s="45"/>
      <c r="I38" s="120">
        <v>0.2</v>
      </c>
      <c r="J38" s="111">
        <f t="shared" si="0"/>
        <v>1</v>
      </c>
      <c r="K38" s="110"/>
    </row>
    <row r="39" ht="15.75" customHeight="1" spans="1:11">
      <c r="A39" s="18"/>
      <c r="B39" s="33"/>
      <c r="C39" s="39"/>
      <c r="D39" s="21"/>
      <c r="E39" s="34"/>
      <c r="F39" s="28">
        <f t="shared" ref="F39" si="30">$C38*F38</f>
        <v>5326.9</v>
      </c>
      <c r="G39" s="28">
        <f t="shared" ref="G39" si="31">$C38*G38</f>
        <v>37288.3</v>
      </c>
      <c r="H39" s="34"/>
      <c r="I39" s="28">
        <f t="shared" ref="I39" si="32">$C38*I38</f>
        <v>10653.8</v>
      </c>
      <c r="J39" s="112">
        <f t="shared" si="0"/>
        <v>53269</v>
      </c>
      <c r="K39" s="110"/>
    </row>
    <row r="40" ht="9.95" customHeight="1" spans="1:11">
      <c r="A40" s="23" t="s">
        <v>962</v>
      </c>
      <c r="B40" s="29" t="s">
        <v>41</v>
      </c>
      <c r="C40" s="35">
        <f>Resumo!D40</f>
        <v>31466.82</v>
      </c>
      <c r="D40" s="15">
        <f>C40/C$53</f>
        <v>0.0273233621840004</v>
      </c>
      <c r="E40" s="43"/>
      <c r="F40" s="36">
        <v>0.7</v>
      </c>
      <c r="G40" s="36">
        <v>0.3</v>
      </c>
      <c r="H40" s="37"/>
      <c r="I40" s="37"/>
      <c r="J40" s="111">
        <f t="shared" si="0"/>
        <v>1</v>
      </c>
      <c r="K40" s="110"/>
    </row>
    <row r="41" ht="18.75" customHeight="1" spans="1:11">
      <c r="A41" s="18"/>
      <c r="B41" s="33"/>
      <c r="C41" s="39"/>
      <c r="D41" s="21"/>
      <c r="E41" s="34"/>
      <c r="F41" s="28">
        <f t="shared" ref="F41" si="33">$C40*F40</f>
        <v>22026.774</v>
      </c>
      <c r="G41" s="28">
        <f t="shared" ref="G41" si="34">$C40*G40</f>
        <v>9440.046</v>
      </c>
      <c r="H41" s="34"/>
      <c r="I41" s="34"/>
      <c r="J41" s="112">
        <f t="shared" si="0"/>
        <v>31466.82</v>
      </c>
      <c r="K41" s="110"/>
    </row>
    <row r="42" ht="9.95" customHeight="1" spans="1:11">
      <c r="A42" s="23" t="s">
        <v>963</v>
      </c>
      <c r="B42" s="29" t="s">
        <v>43</v>
      </c>
      <c r="C42" s="35">
        <f>Resumo!D42</f>
        <v>320353.86</v>
      </c>
      <c r="D42" s="15">
        <f>C42/C$53</f>
        <v>0.278170610942655</v>
      </c>
      <c r="E42" s="38"/>
      <c r="F42" s="38"/>
      <c r="G42" s="36">
        <v>0.25</v>
      </c>
      <c r="H42" s="36">
        <v>0.25</v>
      </c>
      <c r="I42" s="44">
        <v>0.5</v>
      </c>
      <c r="J42" s="111">
        <f t="shared" si="0"/>
        <v>1</v>
      </c>
      <c r="K42" s="110"/>
    </row>
    <row r="43" spans="1:11">
      <c r="A43" s="18"/>
      <c r="B43" s="33"/>
      <c r="C43" s="39"/>
      <c r="D43" s="21"/>
      <c r="E43" s="42"/>
      <c r="F43" s="42"/>
      <c r="G43" s="28">
        <f t="shared" ref="G43" si="35">$C42*G42</f>
        <v>80088.465</v>
      </c>
      <c r="H43" s="28">
        <f t="shared" ref="H43" si="36">$C42*H42</f>
        <v>80088.465</v>
      </c>
      <c r="I43" s="28">
        <f t="shared" ref="I43" si="37">$C42*I42</f>
        <v>160176.93</v>
      </c>
      <c r="J43" s="112">
        <f t="shared" si="0"/>
        <v>320353.86</v>
      </c>
      <c r="K43" s="110"/>
    </row>
    <row r="44" ht="9.95" customHeight="1" spans="1:11">
      <c r="A44" s="23" t="s">
        <v>964</v>
      </c>
      <c r="B44" s="29" t="s">
        <v>45</v>
      </c>
      <c r="C44" s="35">
        <f>Resumo!D44</f>
        <v>34834.08</v>
      </c>
      <c r="D44" s="15">
        <f>C44/C$53</f>
        <v>0.030247231343569</v>
      </c>
      <c r="E44" s="46"/>
      <c r="F44" s="46"/>
      <c r="G44" s="38"/>
      <c r="H44" s="36">
        <v>0.4</v>
      </c>
      <c r="I44" s="44">
        <v>0.6</v>
      </c>
      <c r="J44" s="111">
        <f t="shared" si="0"/>
        <v>1</v>
      </c>
      <c r="K44" s="110"/>
    </row>
    <row r="45" spans="1:11">
      <c r="A45" s="18"/>
      <c r="B45" s="33"/>
      <c r="C45" s="39"/>
      <c r="D45" s="21"/>
      <c r="E45" s="42"/>
      <c r="F45" s="42"/>
      <c r="G45" s="34"/>
      <c r="H45" s="28">
        <f t="shared" ref="H45" si="38">$C44*H44</f>
        <v>13933.632</v>
      </c>
      <c r="I45" s="28">
        <f t="shared" ref="I45" si="39">$C44*I44</f>
        <v>20900.448</v>
      </c>
      <c r="J45" s="112">
        <f t="shared" si="0"/>
        <v>34834.08</v>
      </c>
      <c r="K45" s="110"/>
    </row>
    <row r="46" ht="9.95" customHeight="1" spans="1:11">
      <c r="A46" s="23" t="s">
        <v>965</v>
      </c>
      <c r="B46" s="29" t="s">
        <v>47</v>
      </c>
      <c r="C46" s="35">
        <f>Resumo!D46</f>
        <v>13433.99</v>
      </c>
      <c r="D46" s="15">
        <f>C46/C$53</f>
        <v>0.0116650419186381</v>
      </c>
      <c r="E46" s="46"/>
      <c r="F46" s="46"/>
      <c r="G46" s="38"/>
      <c r="H46" s="38"/>
      <c r="I46" s="44">
        <v>1</v>
      </c>
      <c r="J46" s="111">
        <f t="shared" si="0"/>
        <v>1</v>
      </c>
      <c r="K46" s="110"/>
    </row>
    <row r="47" spans="1:11">
      <c r="A47" s="18"/>
      <c r="B47" s="33"/>
      <c r="C47" s="39"/>
      <c r="D47" s="21"/>
      <c r="E47" s="42"/>
      <c r="F47" s="42"/>
      <c r="G47" s="34"/>
      <c r="H47" s="34"/>
      <c r="I47" s="28">
        <f t="shared" ref="I47" si="40">$C46*I46</f>
        <v>13433.99</v>
      </c>
      <c r="J47" s="112">
        <f t="shared" si="0"/>
        <v>13433.99</v>
      </c>
      <c r="K47" s="110"/>
    </row>
    <row r="48" ht="9.95" customHeight="1" spans="1:11">
      <c r="A48" s="23" t="s">
        <v>966</v>
      </c>
      <c r="B48" s="29" t="s">
        <v>49</v>
      </c>
      <c r="C48" s="35">
        <f>Resumo!D48</f>
        <v>40702.06</v>
      </c>
      <c r="D48" s="15">
        <f>C48/C$53</f>
        <v>0.0353425330877068</v>
      </c>
      <c r="E48" s="46"/>
      <c r="F48" s="46"/>
      <c r="G48" s="38"/>
      <c r="H48" s="36">
        <v>0.6</v>
      </c>
      <c r="I48" s="44">
        <v>0.4</v>
      </c>
      <c r="J48" s="111">
        <f t="shared" si="0"/>
        <v>1</v>
      </c>
      <c r="K48" s="110"/>
    </row>
    <row r="49" spans="1:11">
      <c r="A49" s="18"/>
      <c r="B49" s="33"/>
      <c r="C49" s="39"/>
      <c r="D49" s="21"/>
      <c r="E49" s="42"/>
      <c r="F49" s="42"/>
      <c r="G49" s="34"/>
      <c r="H49" s="28">
        <f t="shared" ref="H49" si="41">$C48*H48</f>
        <v>24421.236</v>
      </c>
      <c r="I49" s="28">
        <f t="shared" ref="I49" si="42">$C48*I48</f>
        <v>16280.824</v>
      </c>
      <c r="J49" s="112">
        <f t="shared" si="0"/>
        <v>40702.06</v>
      </c>
      <c r="K49" s="110"/>
    </row>
    <row r="50" ht="9.95" customHeight="1" spans="1:16">
      <c r="A50" s="23" t="s">
        <v>967</v>
      </c>
      <c r="B50" s="29" t="s">
        <v>51</v>
      </c>
      <c r="C50" s="35">
        <f>Resumo!D50</f>
        <v>20017.16</v>
      </c>
      <c r="D50" s="15">
        <f>C50/C$53</f>
        <v>0.0173813595582612</v>
      </c>
      <c r="E50" s="36">
        <v>0.1</v>
      </c>
      <c r="F50" s="36">
        <v>0.1</v>
      </c>
      <c r="G50" s="36">
        <v>0.1</v>
      </c>
      <c r="H50" s="36">
        <v>0.2</v>
      </c>
      <c r="I50" s="36">
        <v>0.5</v>
      </c>
      <c r="J50" s="111">
        <f t="shared" si="0"/>
        <v>1</v>
      </c>
      <c r="K50" s="110"/>
      <c r="L50" s="119"/>
      <c r="M50" s="119"/>
      <c r="N50" s="119"/>
      <c r="O50" s="119"/>
      <c r="P50" s="119"/>
    </row>
    <row r="51" spans="1:12">
      <c r="A51" s="18"/>
      <c r="B51" s="33"/>
      <c r="C51" s="39"/>
      <c r="D51" s="21"/>
      <c r="E51" s="28">
        <f t="shared" ref="E51" si="43">$C50*E50</f>
        <v>2001.716</v>
      </c>
      <c r="F51" s="28">
        <f t="shared" ref="F51" si="44">$C50*F50</f>
        <v>2001.716</v>
      </c>
      <c r="G51" s="28">
        <f t="shared" ref="G51" si="45">$C50*G50</f>
        <v>2001.716</v>
      </c>
      <c r="H51" s="28">
        <f t="shared" ref="H51" si="46">$C50*H50</f>
        <v>4003.432</v>
      </c>
      <c r="I51" s="28">
        <f t="shared" ref="I51" si="47">$C50*I50</f>
        <v>10008.58</v>
      </c>
      <c r="J51" s="112">
        <f t="shared" si="0"/>
        <v>20017.16</v>
      </c>
      <c r="K51" s="110"/>
      <c r="L51" s="118"/>
    </row>
    <row r="52" ht="6.95" customHeight="1" spans="1:11">
      <c r="A52" s="47"/>
      <c r="B52" s="48"/>
      <c r="C52" s="49"/>
      <c r="D52" s="50"/>
      <c r="E52" s="51"/>
      <c r="F52" s="51"/>
      <c r="G52" s="51"/>
      <c r="H52" s="51"/>
      <c r="I52" s="122"/>
      <c r="J52" s="123"/>
      <c r="K52" s="104"/>
    </row>
    <row r="53" ht="15.75" spans="1:11">
      <c r="A53" s="52" t="s">
        <v>968</v>
      </c>
      <c r="B53" s="53"/>
      <c r="C53" s="54">
        <f>SUM(C10:C51)</f>
        <v>1151645.24</v>
      </c>
      <c r="D53" s="55">
        <f>SUM(D10:D51)</f>
        <v>1</v>
      </c>
      <c r="E53" s="56"/>
      <c r="F53" s="57"/>
      <c r="G53" s="57"/>
      <c r="H53" s="57"/>
      <c r="I53" s="124"/>
      <c r="J53" s="125">
        <f>J51+J49+J47+J45+J43+J41+J39+J37+J35+J33+J31+J29+J27+J25+J23+J21+J19+J17+J15+J13+J11</f>
        <v>1151645.24</v>
      </c>
      <c r="K53" s="126"/>
    </row>
    <row r="54" ht="15.75" spans="1:11">
      <c r="A54" s="58" t="s">
        <v>969</v>
      </c>
      <c r="B54" s="59"/>
      <c r="C54" s="60">
        <f>C53-C12</f>
        <v>1083423.98</v>
      </c>
      <c r="D54" s="61">
        <f>D53-D12</f>
        <v>0.940761913799079</v>
      </c>
      <c r="E54" s="62"/>
      <c r="F54" s="62"/>
      <c r="G54" s="62"/>
      <c r="H54" s="62"/>
      <c r="I54" s="127"/>
      <c r="J54" s="128"/>
      <c r="K54" s="126"/>
    </row>
    <row r="55" ht="15.75" spans="1:11">
      <c r="A55" s="63" t="s">
        <v>970</v>
      </c>
      <c r="B55" s="64"/>
      <c r="C55" s="64"/>
      <c r="D55" s="65"/>
      <c r="E55" s="66">
        <f>E15+E17+E19+E21+E23+E25+E27+E29+E31+E33+E37+E39+E41+E43+E45+E47+E49+E51+E11+E35</f>
        <v>99209.374</v>
      </c>
      <c r="F55" s="66">
        <f t="shared" ref="F55:I55" si="48">F15+F17+F19+F21+F23+F25+F27+F29+F31+F33+F37+F39+F41+F43+F45+F47+F49+F51+F11+F35</f>
        <v>198048.772</v>
      </c>
      <c r="G55" s="66">
        <f t="shared" si="48"/>
        <v>248026.557</v>
      </c>
      <c r="H55" s="66">
        <f t="shared" si="48"/>
        <v>261378.178</v>
      </c>
      <c r="I55" s="66">
        <f t="shared" si="48"/>
        <v>276761.099</v>
      </c>
      <c r="J55" s="104"/>
      <c r="K55" s="126"/>
    </row>
    <row r="56" spans="1:11">
      <c r="A56" s="63" t="s">
        <v>971</v>
      </c>
      <c r="B56" s="64"/>
      <c r="C56" s="64"/>
      <c r="D56" s="65"/>
      <c r="E56" s="67">
        <f>E55/$C$54</f>
        <v>0.0915702216596683</v>
      </c>
      <c r="F56" s="67">
        <f t="shared" ref="F56:I56" si="49">F55/$C$54</f>
        <v>0.182798955585236</v>
      </c>
      <c r="G56" s="67">
        <f t="shared" si="49"/>
        <v>0.22892843575421</v>
      </c>
      <c r="H56" s="67">
        <f t="shared" si="49"/>
        <v>0.241251977826815</v>
      </c>
      <c r="I56" s="67">
        <f t="shared" si="49"/>
        <v>0.255450409174071</v>
      </c>
      <c r="J56" s="104"/>
      <c r="K56" s="126"/>
    </row>
    <row r="57" spans="1:11">
      <c r="A57" s="63" t="s">
        <v>972</v>
      </c>
      <c r="B57" s="64"/>
      <c r="C57" s="64"/>
      <c r="D57" s="65"/>
      <c r="E57" s="68">
        <f>E55+E13</f>
        <v>105456.409900102</v>
      </c>
      <c r="F57" s="68">
        <f t="shared" ref="F57:G57" si="50">F55+F13</f>
        <v>210519.547076709</v>
      </c>
      <c r="G57" s="68">
        <f t="shared" si="50"/>
        <v>263644.343336981</v>
      </c>
      <c r="H57" s="68">
        <f t="shared" ref="H57:I57" si="51">H55+H13</f>
        <v>277836.691904837</v>
      </c>
      <c r="I57" s="68">
        <f t="shared" si="51"/>
        <v>294188.247781371</v>
      </c>
      <c r="J57" s="104"/>
      <c r="K57" s="126"/>
    </row>
    <row r="58" spans="1:11">
      <c r="A58" s="63" t="s">
        <v>973</v>
      </c>
      <c r="B58" s="64"/>
      <c r="C58" s="64"/>
      <c r="D58" s="65"/>
      <c r="E58" s="69">
        <f>E57</f>
        <v>105456.409900102</v>
      </c>
      <c r="F58" s="69">
        <f>E58+F57</f>
        <v>315975.956976811</v>
      </c>
      <c r="G58" s="69">
        <f>F58+G57</f>
        <v>579620.300313792</v>
      </c>
      <c r="H58" s="69">
        <f t="shared" ref="H58:I58" si="52">G58+H57</f>
        <v>857456.992218629</v>
      </c>
      <c r="I58" s="69">
        <f t="shared" si="52"/>
        <v>1151645.24</v>
      </c>
      <c r="J58" s="104"/>
      <c r="K58" s="126"/>
    </row>
    <row r="59" ht="15.75" spans="1:11">
      <c r="A59" s="70" t="s">
        <v>974</v>
      </c>
      <c r="B59" s="71"/>
      <c r="C59" s="71"/>
      <c r="D59" s="72"/>
      <c r="E59" s="73">
        <f>E56</f>
        <v>0.0915702216596683</v>
      </c>
      <c r="F59" s="74">
        <f>+E59+F56</f>
        <v>0.274369177244905</v>
      </c>
      <c r="G59" s="74">
        <f>F59+G56</f>
        <v>0.503297612999114</v>
      </c>
      <c r="H59" s="74">
        <f t="shared" ref="H59:I59" si="53">G59+H56</f>
        <v>0.74454959082593</v>
      </c>
      <c r="I59" s="74">
        <f t="shared" si="53"/>
        <v>1</v>
      </c>
      <c r="J59" s="104"/>
      <c r="K59" s="126"/>
    </row>
    <row r="60" ht="33" customHeight="1" spans="1:11">
      <c r="A60" s="75" t="s">
        <v>53</v>
      </c>
      <c r="B60" s="76"/>
      <c r="C60" s="76"/>
      <c r="D60" s="77"/>
      <c r="E60" s="78" t="s">
        <v>54</v>
      </c>
      <c r="F60" s="79"/>
      <c r="G60" s="79"/>
      <c r="H60" s="79"/>
      <c r="I60" s="79"/>
      <c r="J60" s="126"/>
      <c r="K60" s="126"/>
    </row>
    <row r="61" ht="33" customHeight="1" spans="1:11">
      <c r="A61" s="80" t="s">
        <v>55</v>
      </c>
      <c r="B61" s="81"/>
      <c r="C61" s="82"/>
      <c r="D61" s="83" t="s">
        <v>926</v>
      </c>
      <c r="E61" s="84"/>
      <c r="F61" s="85"/>
      <c r="G61" s="85"/>
      <c r="H61" s="85"/>
      <c r="I61" s="85"/>
      <c r="J61" s="126"/>
      <c r="K61" s="126"/>
    </row>
    <row r="62" spans="1:11">
      <c r="A62" s="86" t="s">
        <v>927</v>
      </c>
      <c r="B62" s="86"/>
      <c r="C62" s="87"/>
      <c r="D62" s="87"/>
      <c r="E62" s="88"/>
      <c r="F62" s="89"/>
      <c r="G62" s="89"/>
      <c r="H62" s="89"/>
      <c r="I62" s="89"/>
      <c r="J62" s="96"/>
      <c r="K62" s="129"/>
    </row>
    <row r="63" ht="27" customHeight="1" spans="1:14">
      <c r="A63" s="90"/>
      <c r="B63" s="378" t="s">
        <v>58</v>
      </c>
      <c r="C63" s="91"/>
      <c r="D63" s="91"/>
      <c r="E63" s="91"/>
      <c r="F63" s="91"/>
      <c r="G63" s="91"/>
      <c r="H63" s="91"/>
      <c r="I63" s="91"/>
      <c r="J63" s="130"/>
      <c r="K63" s="130"/>
      <c r="L63" s="130"/>
      <c r="M63" s="130"/>
      <c r="N63" s="130"/>
    </row>
    <row r="64" spans="1:11">
      <c r="A64" s="87"/>
      <c r="B64" s="92"/>
      <c r="C64" s="88"/>
      <c r="D64" s="88"/>
      <c r="E64" s="88"/>
      <c r="F64" s="88"/>
      <c r="G64" s="88"/>
      <c r="H64" s="88"/>
      <c r="I64" s="88"/>
      <c r="J64" s="88"/>
      <c r="K64" s="88"/>
    </row>
    <row r="65" spans="1:11">
      <c r="A65" s="87"/>
      <c r="B65" s="92"/>
      <c r="C65" s="88"/>
      <c r="D65" s="88"/>
      <c r="E65" s="126"/>
      <c r="F65" s="88"/>
      <c r="G65" s="88"/>
      <c r="H65" s="88"/>
      <c r="I65" s="88"/>
      <c r="J65" s="88"/>
      <c r="K65" s="88"/>
    </row>
    <row r="66" spans="1:11">
      <c r="A66" s="131"/>
      <c r="B66" s="92"/>
      <c r="C66" s="88"/>
      <c r="D66" s="88"/>
      <c r="E66" s="126"/>
      <c r="F66" s="88"/>
      <c r="G66" s="88"/>
      <c r="H66" s="88"/>
      <c r="I66" s="88"/>
      <c r="J66" s="88"/>
      <c r="K66" s="88"/>
    </row>
    <row r="67" spans="1:11">
      <c r="A67" s="87"/>
      <c r="B67" s="126"/>
      <c r="C67" s="126"/>
      <c r="D67" s="126"/>
      <c r="E67" s="126"/>
      <c r="F67" s="126"/>
      <c r="G67" s="126"/>
      <c r="H67" s="126"/>
      <c r="I67" s="126"/>
      <c r="J67" s="126"/>
      <c r="K67" s="129"/>
    </row>
    <row r="68" spans="1:11">
      <c r="A68" s="126"/>
      <c r="B68" s="126"/>
      <c r="C68" s="126"/>
      <c r="D68" s="126"/>
      <c r="E68" s="126"/>
      <c r="F68" s="126"/>
      <c r="G68" s="126"/>
      <c r="H68" s="126"/>
      <c r="I68" s="126"/>
      <c r="J68" s="126"/>
      <c r="K68" s="126"/>
    </row>
    <row r="69" spans="1:11">
      <c r="A69" s="126"/>
      <c r="B69" s="126"/>
      <c r="C69" s="126"/>
      <c r="D69" s="126"/>
      <c r="E69" s="126"/>
      <c r="F69" s="126"/>
      <c r="G69" s="126"/>
      <c r="H69" s="126"/>
      <c r="I69" s="126"/>
      <c r="J69" s="126"/>
      <c r="K69" s="126"/>
    </row>
    <row r="70" spans="1:11">
      <c r="A70" s="126"/>
      <c r="B70" s="126"/>
      <c r="C70" s="126"/>
      <c r="D70" s="126"/>
      <c r="E70" s="126"/>
      <c r="F70" s="126"/>
      <c r="G70" s="126"/>
      <c r="H70" s="126"/>
      <c r="I70" s="126"/>
      <c r="J70" s="126"/>
      <c r="K70" s="126"/>
    </row>
    <row r="71" spans="1:11">
      <c r="A71" s="126"/>
      <c r="B71" s="126"/>
      <c r="C71" s="126"/>
      <c r="D71" s="126"/>
      <c r="E71" s="126"/>
      <c r="F71" s="126"/>
      <c r="G71" s="126"/>
      <c r="H71" s="126"/>
      <c r="I71" s="126"/>
      <c r="J71" s="126"/>
      <c r="K71" s="126"/>
    </row>
    <row r="72" spans="1:11">
      <c r="A72" s="126"/>
      <c r="B72" s="126"/>
      <c r="C72" s="126"/>
      <c r="D72" s="126"/>
      <c r="E72" s="126"/>
      <c r="F72" s="126"/>
      <c r="G72" s="126"/>
      <c r="H72" s="126"/>
      <c r="I72" s="126"/>
      <c r="J72" s="126"/>
      <c r="K72" s="126"/>
    </row>
    <row r="73" spans="1:11">
      <c r="A73" s="126"/>
      <c r="B73" s="126"/>
      <c r="C73" s="126"/>
      <c r="D73" s="126"/>
      <c r="E73" s="126"/>
      <c r="F73" s="126"/>
      <c r="G73" s="126"/>
      <c r="H73" s="126"/>
      <c r="I73" s="126"/>
      <c r="J73" s="126"/>
      <c r="K73" s="126"/>
    </row>
    <row r="74" spans="1:11">
      <c r="A74" s="126"/>
      <c r="B74" s="126"/>
      <c r="C74" s="126"/>
      <c r="D74" s="126"/>
      <c r="E74" s="126"/>
      <c r="F74" s="126"/>
      <c r="G74" s="126"/>
      <c r="H74" s="126"/>
      <c r="I74" s="126"/>
      <c r="J74" s="126"/>
      <c r="K74" s="126"/>
    </row>
    <row r="75" spans="1:11">
      <c r="A75" s="126"/>
      <c r="B75" s="126"/>
      <c r="C75" s="126"/>
      <c r="D75" s="126"/>
      <c r="E75" s="126"/>
      <c r="F75" s="126"/>
      <c r="G75" s="126"/>
      <c r="H75" s="126"/>
      <c r="I75" s="126"/>
      <c r="J75" s="126"/>
      <c r="K75" s="126"/>
    </row>
    <row r="76" spans="1:11">
      <c r="A76" s="126"/>
      <c r="B76" s="126"/>
      <c r="C76" s="126"/>
      <c r="D76" s="126"/>
      <c r="E76" s="126"/>
      <c r="F76" s="126"/>
      <c r="G76" s="126"/>
      <c r="H76" s="126"/>
      <c r="I76" s="126"/>
      <c r="J76" s="126"/>
      <c r="K76" s="126"/>
    </row>
    <row r="77" spans="1:11">
      <c r="A77" s="126"/>
      <c r="B77" s="126"/>
      <c r="C77" s="126"/>
      <c r="D77" s="126"/>
      <c r="E77" s="126"/>
      <c r="F77" s="126"/>
      <c r="G77" s="126"/>
      <c r="H77" s="126"/>
      <c r="I77" s="126"/>
      <c r="J77" s="126"/>
      <c r="K77" s="126"/>
    </row>
    <row r="78" spans="1:11">
      <c r="A78" s="126"/>
      <c r="B78" s="126"/>
      <c r="C78" s="126"/>
      <c r="D78" s="126"/>
      <c r="E78" s="126"/>
      <c r="F78" s="126"/>
      <c r="G78" s="126"/>
      <c r="H78" s="126"/>
      <c r="I78" s="126"/>
      <c r="J78" s="126"/>
      <c r="K78" s="126"/>
    </row>
    <row r="79" spans="1:11">
      <c r="A79" s="126"/>
      <c r="B79" s="126"/>
      <c r="C79" s="126"/>
      <c r="D79" s="126"/>
      <c r="E79" s="126"/>
      <c r="F79" s="126"/>
      <c r="G79" s="126"/>
      <c r="H79" s="126"/>
      <c r="I79" s="126"/>
      <c r="J79" s="126"/>
      <c r="K79" s="126"/>
    </row>
    <row r="80" spans="1:11">
      <c r="A80" s="126"/>
      <c r="B80" s="126"/>
      <c r="C80" s="126"/>
      <c r="D80" s="126"/>
      <c r="E80" s="126"/>
      <c r="F80" s="126"/>
      <c r="G80" s="126"/>
      <c r="H80" s="126"/>
      <c r="I80" s="126"/>
      <c r="J80" s="126"/>
      <c r="K80" s="126"/>
    </row>
    <row r="81" spans="1:11">
      <c r="A81" s="126"/>
      <c r="B81" s="126"/>
      <c r="C81" s="126"/>
      <c r="D81" s="126"/>
      <c r="E81" s="126"/>
      <c r="F81" s="126"/>
      <c r="G81" s="126"/>
      <c r="H81" s="126"/>
      <c r="I81" s="126"/>
      <c r="J81" s="126"/>
      <c r="K81" s="126"/>
    </row>
    <row r="82" spans="1:11">
      <c r="A82" s="126"/>
      <c r="B82" s="126"/>
      <c r="C82" s="126"/>
      <c r="D82" s="126"/>
      <c r="E82" s="126"/>
      <c r="F82" s="126"/>
      <c r="G82" s="126"/>
      <c r="H82" s="126"/>
      <c r="I82" s="126"/>
      <c r="J82" s="126"/>
      <c r="K82" s="126"/>
    </row>
    <row r="83" spans="1:11">
      <c r="A83" s="126"/>
      <c r="B83" s="126"/>
      <c r="C83" s="126"/>
      <c r="D83" s="126"/>
      <c r="E83" s="126"/>
      <c r="F83" s="126"/>
      <c r="G83" s="126"/>
      <c r="H83" s="126"/>
      <c r="I83" s="126"/>
      <c r="J83" s="126"/>
      <c r="K83" s="126"/>
    </row>
    <row r="84" spans="1:11">
      <c r="A84" s="126"/>
      <c r="B84" s="126"/>
      <c r="C84" s="126"/>
      <c r="D84" s="126"/>
      <c r="E84" s="126"/>
      <c r="F84" s="126"/>
      <c r="G84" s="126"/>
      <c r="H84" s="126"/>
      <c r="I84" s="126"/>
      <c r="J84" s="126"/>
      <c r="K84" s="126"/>
    </row>
    <row r="85" spans="1:11">
      <c r="A85" s="126"/>
      <c r="B85" s="126"/>
      <c r="C85" s="126"/>
      <c r="D85" s="126"/>
      <c r="E85" s="126"/>
      <c r="F85" s="126"/>
      <c r="G85" s="126"/>
      <c r="H85" s="126"/>
      <c r="I85" s="126"/>
      <c r="J85" s="126"/>
      <c r="K85" s="126"/>
    </row>
    <row r="86" spans="1:11">
      <c r="A86" s="126"/>
      <c r="B86" s="126"/>
      <c r="C86" s="126"/>
      <c r="D86" s="126"/>
      <c r="E86" s="126"/>
      <c r="F86" s="126"/>
      <c r="G86" s="126"/>
      <c r="H86" s="126"/>
      <c r="I86" s="126"/>
      <c r="J86" s="126"/>
      <c r="K86" s="126"/>
    </row>
    <row r="87" spans="1:11">
      <c r="A87" s="126"/>
      <c r="B87" s="126"/>
      <c r="C87" s="126"/>
      <c r="D87" s="126"/>
      <c r="E87" s="126"/>
      <c r="F87" s="126"/>
      <c r="G87" s="126"/>
      <c r="H87" s="126"/>
      <c r="I87" s="126"/>
      <c r="J87" s="126"/>
      <c r="K87" s="126"/>
    </row>
    <row r="88" spans="1:11">
      <c r="A88" s="126"/>
      <c r="B88" s="126"/>
      <c r="C88" s="126"/>
      <c r="D88" s="126"/>
      <c r="E88" s="126"/>
      <c r="F88" s="126"/>
      <c r="G88" s="126"/>
      <c r="H88" s="126"/>
      <c r="I88" s="126"/>
      <c r="J88" s="126"/>
      <c r="K88" s="126"/>
    </row>
    <row r="89" spans="1:11">
      <c r="A89" s="126"/>
      <c r="B89" s="126"/>
      <c r="C89" s="126"/>
      <c r="D89" s="126"/>
      <c r="E89" s="126"/>
      <c r="F89" s="126"/>
      <c r="G89" s="126"/>
      <c r="H89" s="126"/>
      <c r="I89" s="126"/>
      <c r="J89" s="126"/>
      <c r="K89" s="126"/>
    </row>
    <row r="90" spans="1:11">
      <c r="A90" s="126"/>
      <c r="B90" s="126"/>
      <c r="C90" s="126"/>
      <c r="D90" s="126"/>
      <c r="E90" s="126"/>
      <c r="F90" s="126"/>
      <c r="G90" s="126"/>
      <c r="H90" s="126"/>
      <c r="I90" s="126"/>
      <c r="J90" s="126"/>
      <c r="K90" s="126"/>
    </row>
    <row r="91" spans="1:11">
      <c r="A91" s="126"/>
      <c r="B91" s="126"/>
      <c r="C91" s="126"/>
      <c r="D91" s="126"/>
      <c r="E91" s="126"/>
      <c r="F91" s="126"/>
      <c r="G91" s="126"/>
      <c r="H91" s="126"/>
      <c r="I91" s="126"/>
      <c r="J91" s="126"/>
      <c r="K91" s="126"/>
    </row>
    <row r="92" spans="1:11">
      <c r="A92" s="126"/>
      <c r="B92" s="126"/>
      <c r="C92" s="126"/>
      <c r="D92" s="126"/>
      <c r="E92" s="126"/>
      <c r="F92" s="126"/>
      <c r="G92" s="126"/>
      <c r="H92" s="126"/>
      <c r="I92" s="126"/>
      <c r="J92" s="126"/>
      <c r="K92" s="126"/>
    </row>
    <row r="93" spans="1:11">
      <c r="A93" s="126"/>
      <c r="B93" s="126"/>
      <c r="C93" s="126"/>
      <c r="D93" s="126"/>
      <c r="E93" s="126"/>
      <c r="F93" s="126"/>
      <c r="G93" s="126"/>
      <c r="H93" s="126"/>
      <c r="I93" s="126"/>
      <c r="J93" s="126"/>
      <c r="K93" s="126"/>
    </row>
    <row r="94" spans="1:11">
      <c r="A94" s="126"/>
      <c r="B94" s="126"/>
      <c r="C94" s="126"/>
      <c r="D94" s="126"/>
      <c r="E94" s="126"/>
      <c r="F94" s="126"/>
      <c r="G94" s="126"/>
      <c r="H94" s="126"/>
      <c r="I94" s="126"/>
      <c r="J94" s="126"/>
      <c r="K94" s="126"/>
    </row>
    <row r="95" spans="1:11">
      <c r="A95" s="126"/>
      <c r="B95" s="126"/>
      <c r="C95" s="126"/>
      <c r="D95" s="126"/>
      <c r="E95" s="126"/>
      <c r="F95" s="126"/>
      <c r="G95" s="126"/>
      <c r="H95" s="126"/>
      <c r="I95" s="126"/>
      <c r="J95" s="126"/>
      <c r="K95" s="126"/>
    </row>
    <row r="96" spans="1:11">
      <c r="A96" s="126"/>
      <c r="B96" s="126"/>
      <c r="C96" s="126"/>
      <c r="D96" s="126"/>
      <c r="E96" s="126"/>
      <c r="F96" s="126"/>
      <c r="G96" s="126"/>
      <c r="H96" s="126"/>
      <c r="I96" s="126"/>
      <c r="J96" s="126"/>
      <c r="K96" s="126"/>
    </row>
    <row r="97" spans="1:11">
      <c r="A97" s="126"/>
      <c r="B97" s="126"/>
      <c r="C97" s="126"/>
      <c r="D97" s="126"/>
      <c r="E97" s="126"/>
      <c r="F97" s="126"/>
      <c r="G97" s="126"/>
      <c r="H97" s="126"/>
      <c r="I97" s="126"/>
      <c r="J97" s="126"/>
      <c r="K97" s="126"/>
    </row>
    <row r="98" spans="1:11">
      <c r="A98" s="126"/>
      <c r="B98" s="126"/>
      <c r="C98" s="126"/>
      <c r="D98" s="126"/>
      <c r="E98" s="126"/>
      <c r="F98" s="126"/>
      <c r="G98" s="126"/>
      <c r="H98" s="126"/>
      <c r="I98" s="126"/>
      <c r="J98" s="126"/>
      <c r="K98" s="126"/>
    </row>
    <row r="99" spans="1:11">
      <c r="A99" s="126"/>
      <c r="B99" s="126"/>
      <c r="C99" s="126"/>
      <c r="D99" s="126"/>
      <c r="E99" s="126"/>
      <c r="F99" s="126"/>
      <c r="G99" s="126"/>
      <c r="H99" s="126"/>
      <c r="I99" s="126"/>
      <c r="J99" s="126"/>
      <c r="K99" s="126"/>
    </row>
    <row r="100" spans="1:11">
      <c r="A100" s="126"/>
      <c r="B100" s="126"/>
      <c r="C100" s="126"/>
      <c r="D100" s="126"/>
      <c r="E100" s="126"/>
      <c r="F100" s="126"/>
      <c r="G100" s="126"/>
      <c r="H100" s="126"/>
      <c r="I100" s="126"/>
      <c r="J100" s="126"/>
      <c r="K100" s="126"/>
    </row>
    <row r="101" spans="1:11">
      <c r="A101" s="126"/>
      <c r="B101" s="126"/>
      <c r="C101" s="126"/>
      <c r="D101" s="126"/>
      <c r="E101" s="126"/>
      <c r="F101" s="126"/>
      <c r="G101" s="126"/>
      <c r="H101" s="126"/>
      <c r="I101" s="126"/>
      <c r="J101" s="126"/>
      <c r="K101" s="126"/>
    </row>
    <row r="102" spans="1:11">
      <c r="A102" s="126"/>
      <c r="B102" s="126"/>
      <c r="C102" s="126"/>
      <c r="D102" s="126"/>
      <c r="E102" s="126"/>
      <c r="F102" s="126"/>
      <c r="G102" s="126"/>
      <c r="H102" s="126"/>
      <c r="I102" s="126"/>
      <c r="J102" s="126"/>
      <c r="K102" s="126"/>
    </row>
    <row r="103" spans="1:11">
      <c r="A103" s="126"/>
      <c r="B103" s="126"/>
      <c r="C103" s="126"/>
      <c r="D103" s="126"/>
      <c r="E103" s="126"/>
      <c r="F103" s="126"/>
      <c r="G103" s="126"/>
      <c r="H103" s="126"/>
      <c r="I103" s="126"/>
      <c r="J103" s="126"/>
      <c r="K103" s="126"/>
    </row>
    <row r="104" spans="1:11">
      <c r="A104" s="126"/>
      <c r="B104" s="126"/>
      <c r="C104" s="126"/>
      <c r="D104" s="126"/>
      <c r="E104" s="126"/>
      <c r="F104" s="126"/>
      <c r="G104" s="126"/>
      <c r="H104" s="126"/>
      <c r="I104" s="126"/>
      <c r="J104" s="126"/>
      <c r="K104" s="126"/>
    </row>
    <row r="105" spans="1:11">
      <c r="A105" s="126"/>
      <c r="B105" s="126"/>
      <c r="C105" s="126"/>
      <c r="D105" s="126"/>
      <c r="E105" s="126"/>
      <c r="F105" s="126"/>
      <c r="G105" s="126"/>
      <c r="H105" s="126"/>
      <c r="I105" s="126"/>
      <c r="J105" s="126"/>
      <c r="K105" s="126"/>
    </row>
    <row r="106" spans="1:11">
      <c r="A106" s="126"/>
      <c r="B106" s="126"/>
      <c r="C106" s="126"/>
      <c r="D106" s="126"/>
      <c r="E106" s="126"/>
      <c r="F106" s="126"/>
      <c r="G106" s="126"/>
      <c r="H106" s="126"/>
      <c r="I106" s="126"/>
      <c r="J106" s="126"/>
      <c r="K106" s="126"/>
    </row>
    <row r="107" spans="1:11">
      <c r="A107" s="126"/>
      <c r="B107" s="126"/>
      <c r="C107" s="126"/>
      <c r="D107" s="126"/>
      <c r="E107" s="126"/>
      <c r="F107" s="126"/>
      <c r="G107" s="126"/>
      <c r="H107" s="126"/>
      <c r="I107" s="126"/>
      <c r="J107" s="126"/>
      <c r="K107" s="126"/>
    </row>
    <row r="108" spans="1:11">
      <c r="A108" s="126"/>
      <c r="B108" s="126"/>
      <c r="C108" s="126"/>
      <c r="D108" s="126"/>
      <c r="E108" s="126"/>
      <c r="F108" s="126"/>
      <c r="G108" s="126"/>
      <c r="H108" s="126"/>
      <c r="I108" s="126"/>
      <c r="J108" s="126"/>
      <c r="K108" s="126"/>
    </row>
    <row r="109" spans="1:11">
      <c r="A109" s="126"/>
      <c r="B109" s="126"/>
      <c r="C109" s="126"/>
      <c r="D109" s="126"/>
      <c r="E109" s="126"/>
      <c r="F109" s="126"/>
      <c r="G109" s="126"/>
      <c r="H109" s="126"/>
      <c r="I109" s="126"/>
      <c r="J109" s="126"/>
      <c r="K109" s="126"/>
    </row>
    <row r="110" spans="1:11">
      <c r="A110" s="126"/>
      <c r="B110" s="126"/>
      <c r="C110" s="126"/>
      <c r="D110" s="126"/>
      <c r="E110" s="126"/>
      <c r="F110" s="126"/>
      <c r="G110" s="126"/>
      <c r="H110" s="126"/>
      <c r="I110" s="126"/>
      <c r="J110" s="126"/>
      <c r="K110" s="126"/>
    </row>
    <row r="111" spans="1:11">
      <c r="A111" s="126"/>
      <c r="B111" s="126"/>
      <c r="C111" s="126"/>
      <c r="D111" s="126"/>
      <c r="E111" s="126"/>
      <c r="F111" s="126"/>
      <c r="G111" s="126"/>
      <c r="H111" s="126"/>
      <c r="I111" s="126"/>
      <c r="J111" s="126"/>
      <c r="K111" s="126"/>
    </row>
    <row r="112" spans="1:11">
      <c r="A112" s="126"/>
      <c r="B112" s="126"/>
      <c r="C112" s="126"/>
      <c r="D112" s="126"/>
      <c r="E112" s="126"/>
      <c r="F112" s="126"/>
      <c r="G112" s="126"/>
      <c r="H112" s="126"/>
      <c r="I112" s="126"/>
      <c r="J112" s="126"/>
      <c r="K112" s="126"/>
    </row>
    <row r="113" spans="1:11">
      <c r="A113" s="126"/>
      <c r="B113" s="126"/>
      <c r="C113" s="126"/>
      <c r="D113" s="126"/>
      <c r="E113" s="126"/>
      <c r="F113" s="126"/>
      <c r="G113" s="126"/>
      <c r="H113" s="126"/>
      <c r="I113" s="126"/>
      <c r="J113" s="126"/>
      <c r="K113" s="126"/>
    </row>
    <row r="114" spans="1:11">
      <c r="A114" s="126"/>
      <c r="B114" s="126"/>
      <c r="C114" s="126"/>
      <c r="D114" s="126"/>
      <c r="E114" s="126"/>
      <c r="F114" s="126"/>
      <c r="G114" s="126"/>
      <c r="H114" s="126"/>
      <c r="I114" s="126"/>
      <c r="J114" s="126"/>
      <c r="K114" s="126"/>
    </row>
    <row r="115" spans="1:11">
      <c r="A115" s="126"/>
      <c r="B115" s="126"/>
      <c r="C115" s="126"/>
      <c r="D115" s="126"/>
      <c r="E115" s="126"/>
      <c r="F115" s="126"/>
      <c r="G115" s="126"/>
      <c r="H115" s="126"/>
      <c r="I115" s="126"/>
      <c r="J115" s="126"/>
      <c r="K115" s="126"/>
    </row>
    <row r="116" spans="1:11">
      <c r="A116" s="126"/>
      <c r="B116" s="126"/>
      <c r="C116" s="126"/>
      <c r="D116" s="126"/>
      <c r="E116" s="126"/>
      <c r="F116" s="126"/>
      <c r="G116" s="126"/>
      <c r="H116" s="126"/>
      <c r="I116" s="126"/>
      <c r="J116" s="126"/>
      <c r="K116" s="126"/>
    </row>
    <row r="117" spans="1:11">
      <c r="A117" s="126"/>
      <c r="B117" s="126"/>
      <c r="C117" s="126"/>
      <c r="D117" s="126"/>
      <c r="E117" s="126"/>
      <c r="F117" s="126"/>
      <c r="G117" s="126"/>
      <c r="H117" s="126"/>
      <c r="I117" s="126"/>
      <c r="J117" s="126"/>
      <c r="K117" s="126"/>
    </row>
    <row r="118" spans="1:11">
      <c r="A118" s="126"/>
      <c r="B118" s="126"/>
      <c r="C118" s="126"/>
      <c r="D118" s="126"/>
      <c r="E118" s="126"/>
      <c r="F118" s="126"/>
      <c r="G118" s="126"/>
      <c r="H118" s="126"/>
      <c r="I118" s="126"/>
      <c r="J118" s="126"/>
      <c r="K118" s="126"/>
    </row>
    <row r="119" spans="1:11">
      <c r="A119" s="126"/>
      <c r="B119" s="126"/>
      <c r="C119" s="126"/>
      <c r="D119" s="126"/>
      <c r="E119" s="126"/>
      <c r="F119" s="126"/>
      <c r="G119" s="126"/>
      <c r="H119" s="126"/>
      <c r="I119" s="126"/>
      <c r="J119" s="126"/>
      <c r="K119" s="126"/>
    </row>
    <row r="120" spans="1:11">
      <c r="A120" s="126"/>
      <c r="B120" s="126"/>
      <c r="C120" s="126"/>
      <c r="D120" s="126"/>
      <c r="E120" s="126"/>
      <c r="F120" s="126"/>
      <c r="G120" s="126"/>
      <c r="H120" s="126"/>
      <c r="I120" s="126"/>
      <c r="J120" s="126"/>
      <c r="K120" s="126"/>
    </row>
    <row r="121" spans="1:11">
      <c r="A121" s="126"/>
      <c r="B121" s="126"/>
      <c r="C121" s="126"/>
      <c r="D121" s="126"/>
      <c r="E121" s="126"/>
      <c r="F121" s="126"/>
      <c r="G121" s="126"/>
      <c r="H121" s="126"/>
      <c r="I121" s="126"/>
      <c r="J121" s="126"/>
      <c r="K121" s="126"/>
    </row>
    <row r="122" spans="1:11">
      <c r="A122" s="126"/>
      <c r="B122" s="126"/>
      <c r="C122" s="126"/>
      <c r="D122" s="126"/>
      <c r="E122" s="126"/>
      <c r="F122" s="126"/>
      <c r="G122" s="126"/>
      <c r="H122" s="126"/>
      <c r="I122" s="126"/>
      <c r="J122" s="126"/>
      <c r="K122" s="126"/>
    </row>
    <row r="123" spans="1:11">
      <c r="A123" s="126"/>
      <c r="B123" s="126"/>
      <c r="C123" s="126"/>
      <c r="D123" s="126"/>
      <c r="E123" s="126"/>
      <c r="F123" s="126"/>
      <c r="G123" s="126"/>
      <c r="H123" s="126"/>
      <c r="I123" s="126"/>
      <c r="J123" s="126"/>
      <c r="K123" s="126"/>
    </row>
    <row r="124" spans="1:11">
      <c r="A124" s="126"/>
      <c r="B124" s="126"/>
      <c r="C124" s="126"/>
      <c r="D124" s="126"/>
      <c r="E124" s="126"/>
      <c r="F124" s="126"/>
      <c r="G124" s="126"/>
      <c r="H124" s="126"/>
      <c r="I124" s="126"/>
      <c r="J124" s="126"/>
      <c r="K124" s="126"/>
    </row>
    <row r="125" spans="1:11">
      <c r="A125" s="126"/>
      <c r="B125" s="126"/>
      <c r="C125" s="126"/>
      <c r="D125" s="126"/>
      <c r="E125" s="126"/>
      <c r="F125" s="126"/>
      <c r="G125" s="126"/>
      <c r="H125" s="126"/>
      <c r="I125" s="126"/>
      <c r="J125" s="126"/>
      <c r="K125" s="126"/>
    </row>
    <row r="126" spans="1:11">
      <c r="A126" s="126"/>
      <c r="B126" s="126"/>
      <c r="C126" s="126"/>
      <c r="D126" s="126"/>
      <c r="E126" s="126"/>
      <c r="F126" s="126"/>
      <c r="G126" s="126"/>
      <c r="H126" s="126"/>
      <c r="I126" s="126"/>
      <c r="J126" s="126"/>
      <c r="K126" s="126"/>
    </row>
    <row r="127" spans="1:11">
      <c r="A127" s="126"/>
      <c r="B127" s="126"/>
      <c r="C127" s="126"/>
      <c r="D127" s="126"/>
      <c r="E127" s="126"/>
      <c r="F127" s="126"/>
      <c r="G127" s="126"/>
      <c r="H127" s="126"/>
      <c r="I127" s="126"/>
      <c r="J127" s="126"/>
      <c r="K127" s="126"/>
    </row>
    <row r="128" spans="1:11">
      <c r="A128" s="126"/>
      <c r="B128" s="126"/>
      <c r="C128" s="126"/>
      <c r="D128" s="126"/>
      <c r="E128" s="126"/>
      <c r="F128" s="126"/>
      <c r="G128" s="126"/>
      <c r="H128" s="126"/>
      <c r="I128" s="126"/>
      <c r="J128" s="126"/>
      <c r="K128" s="126"/>
    </row>
    <row r="129" spans="1:11">
      <c r="A129" s="126"/>
      <c r="B129" s="126"/>
      <c r="C129" s="126"/>
      <c r="D129" s="126"/>
      <c r="E129" s="126"/>
      <c r="F129" s="126"/>
      <c r="G129" s="126"/>
      <c r="H129" s="126"/>
      <c r="I129" s="126"/>
      <c r="J129" s="126"/>
      <c r="K129" s="126"/>
    </row>
    <row r="130" spans="1:11">
      <c r="A130" s="126"/>
      <c r="B130" s="126"/>
      <c r="C130" s="126"/>
      <c r="D130" s="126"/>
      <c r="E130" s="126"/>
      <c r="F130" s="126"/>
      <c r="G130" s="126"/>
      <c r="H130" s="126"/>
      <c r="I130" s="126"/>
      <c r="J130" s="126"/>
      <c r="K130" s="126"/>
    </row>
    <row r="131" spans="1:11">
      <c r="A131" s="126"/>
      <c r="B131" s="126"/>
      <c r="C131" s="126"/>
      <c r="D131" s="126"/>
      <c r="E131" s="126"/>
      <c r="F131" s="126"/>
      <c r="G131" s="126"/>
      <c r="H131" s="126"/>
      <c r="I131" s="126"/>
      <c r="J131" s="126"/>
      <c r="K131" s="126"/>
    </row>
    <row r="132" spans="1:11">
      <c r="A132" s="126"/>
      <c r="B132" s="126"/>
      <c r="C132" s="126"/>
      <c r="D132" s="126"/>
      <c r="E132" s="126"/>
      <c r="F132" s="126"/>
      <c r="G132" s="126"/>
      <c r="H132" s="126"/>
      <c r="I132" s="126"/>
      <c r="J132" s="126"/>
      <c r="K132" s="126"/>
    </row>
    <row r="133" spans="1:11">
      <c r="A133" s="126"/>
      <c r="B133" s="126"/>
      <c r="C133" s="126"/>
      <c r="D133" s="126"/>
      <c r="E133" s="126"/>
      <c r="F133" s="126"/>
      <c r="G133" s="126"/>
      <c r="H133" s="126"/>
      <c r="I133" s="126"/>
      <c r="J133" s="126"/>
      <c r="K133" s="126"/>
    </row>
    <row r="134" spans="1:11">
      <c r="A134" s="126"/>
      <c r="B134" s="126"/>
      <c r="C134" s="126"/>
      <c r="D134" s="126"/>
      <c r="E134" s="126"/>
      <c r="F134" s="126"/>
      <c r="G134" s="126"/>
      <c r="H134" s="126"/>
      <c r="I134" s="126"/>
      <c r="J134" s="126"/>
      <c r="K134" s="126"/>
    </row>
    <row r="135" spans="1:11">
      <c r="A135" s="126"/>
      <c r="B135" s="126"/>
      <c r="C135" s="126"/>
      <c r="D135" s="126"/>
      <c r="E135" s="126"/>
      <c r="F135" s="126"/>
      <c r="G135" s="126"/>
      <c r="H135" s="126"/>
      <c r="I135" s="126"/>
      <c r="J135" s="126"/>
      <c r="K135" s="126"/>
    </row>
    <row r="136" spans="1:11">
      <c r="A136" s="126"/>
      <c r="B136" s="126"/>
      <c r="C136" s="126"/>
      <c r="D136" s="126"/>
      <c r="E136" s="126"/>
      <c r="F136" s="126"/>
      <c r="G136" s="126"/>
      <c r="H136" s="126"/>
      <c r="I136" s="126"/>
      <c r="J136" s="126"/>
      <c r="K136" s="126"/>
    </row>
    <row r="137" spans="1:11">
      <c r="A137" s="126"/>
      <c r="B137" s="126"/>
      <c r="C137" s="126"/>
      <c r="D137" s="126"/>
      <c r="E137" s="126"/>
      <c r="F137" s="126"/>
      <c r="G137" s="126"/>
      <c r="H137" s="126"/>
      <c r="I137" s="126"/>
      <c r="J137" s="126"/>
      <c r="K137" s="126"/>
    </row>
    <row r="138" spans="1:11">
      <c r="A138" s="126"/>
      <c r="B138" s="126"/>
      <c r="C138" s="126"/>
      <c r="D138" s="126"/>
      <c r="E138" s="126"/>
      <c r="F138" s="126"/>
      <c r="G138" s="126"/>
      <c r="H138" s="126"/>
      <c r="I138" s="126"/>
      <c r="J138" s="126"/>
      <c r="K138" s="126"/>
    </row>
    <row r="139" spans="1:11">
      <c r="A139" s="126"/>
      <c r="B139" s="126"/>
      <c r="C139" s="126"/>
      <c r="D139" s="126"/>
      <c r="E139" s="126"/>
      <c r="F139" s="126"/>
      <c r="G139" s="126"/>
      <c r="H139" s="126"/>
      <c r="I139" s="126"/>
      <c r="J139" s="126"/>
      <c r="K139" s="126"/>
    </row>
    <row r="140" spans="1:11">
      <c r="A140" s="126"/>
      <c r="B140" s="126"/>
      <c r="C140" s="126"/>
      <c r="D140" s="126"/>
      <c r="E140" s="126"/>
      <c r="F140" s="126"/>
      <c r="G140" s="126"/>
      <c r="H140" s="126"/>
      <c r="I140" s="126"/>
      <c r="J140" s="126"/>
      <c r="K140" s="126"/>
    </row>
    <row r="141" spans="1:11">
      <c r="A141" s="126"/>
      <c r="B141" s="126"/>
      <c r="C141" s="126"/>
      <c r="D141" s="126"/>
      <c r="E141" s="126"/>
      <c r="F141" s="126"/>
      <c r="G141" s="126"/>
      <c r="H141" s="126"/>
      <c r="I141" s="126"/>
      <c r="J141" s="126"/>
      <c r="K141" s="126"/>
    </row>
    <row r="142" spans="1:11">
      <c r="A142" s="126"/>
      <c r="B142" s="126"/>
      <c r="C142" s="126"/>
      <c r="D142" s="126"/>
      <c r="E142" s="126"/>
      <c r="F142" s="126"/>
      <c r="G142" s="126"/>
      <c r="H142" s="126"/>
      <c r="I142" s="126"/>
      <c r="J142" s="126"/>
      <c r="K142" s="126"/>
    </row>
    <row r="143" spans="1:11">
      <c r="A143" s="126"/>
      <c r="B143" s="126"/>
      <c r="C143" s="126"/>
      <c r="D143" s="126"/>
      <c r="E143" s="126"/>
      <c r="F143" s="126"/>
      <c r="G143" s="126"/>
      <c r="H143" s="126"/>
      <c r="I143" s="126"/>
      <c r="J143" s="126"/>
      <c r="K143" s="126"/>
    </row>
    <row r="144" spans="1:11">
      <c r="A144" s="126"/>
      <c r="B144" s="126"/>
      <c r="C144" s="126"/>
      <c r="D144" s="126"/>
      <c r="E144" s="126"/>
      <c r="F144" s="126"/>
      <c r="G144" s="126"/>
      <c r="H144" s="126"/>
      <c r="I144" s="126"/>
      <c r="J144" s="126"/>
      <c r="K144" s="126"/>
    </row>
    <row r="145" spans="1:11">
      <c r="A145" s="126"/>
      <c r="B145" s="126"/>
      <c r="C145" s="126"/>
      <c r="D145" s="126"/>
      <c r="E145" s="126"/>
      <c r="F145" s="126"/>
      <c r="G145" s="126"/>
      <c r="H145" s="126"/>
      <c r="I145" s="126"/>
      <c r="J145" s="126"/>
      <c r="K145" s="126"/>
    </row>
    <row r="146" spans="1:11">
      <c r="A146" s="126"/>
      <c r="B146" s="126"/>
      <c r="C146" s="126"/>
      <c r="D146" s="126"/>
      <c r="E146" s="126"/>
      <c r="F146" s="126"/>
      <c r="G146" s="126"/>
      <c r="H146" s="126"/>
      <c r="I146" s="126"/>
      <c r="J146" s="126"/>
      <c r="K146" s="126"/>
    </row>
    <row r="147" spans="1:11">
      <c r="A147" s="126"/>
      <c r="B147" s="126"/>
      <c r="C147" s="126"/>
      <c r="D147" s="126"/>
      <c r="E147" s="126"/>
      <c r="F147" s="126"/>
      <c r="G147" s="126"/>
      <c r="H147" s="126"/>
      <c r="I147" s="126"/>
      <c r="J147" s="126"/>
      <c r="K147" s="126"/>
    </row>
    <row r="148" spans="1:11">
      <c r="A148" s="126"/>
      <c r="B148" s="126"/>
      <c r="C148" s="126"/>
      <c r="D148" s="126"/>
      <c r="E148" s="126"/>
      <c r="F148" s="126"/>
      <c r="G148" s="126"/>
      <c r="H148" s="126"/>
      <c r="I148" s="126"/>
      <c r="J148" s="126"/>
      <c r="K148" s="126"/>
    </row>
    <row r="149" spans="1:11">
      <c r="A149" s="126"/>
      <c r="B149" s="126"/>
      <c r="C149" s="126"/>
      <c r="D149" s="126"/>
      <c r="E149" s="126"/>
      <c r="F149" s="126"/>
      <c r="G149" s="126"/>
      <c r="H149" s="126"/>
      <c r="I149" s="126"/>
      <c r="J149" s="126"/>
      <c r="K149" s="126"/>
    </row>
    <row r="150" spans="1:11">
      <c r="A150" s="126"/>
      <c r="B150" s="126"/>
      <c r="C150" s="126"/>
      <c r="D150" s="126"/>
      <c r="E150" s="126"/>
      <c r="F150" s="126"/>
      <c r="G150" s="126"/>
      <c r="H150" s="126"/>
      <c r="I150" s="126"/>
      <c r="J150" s="126"/>
      <c r="K150" s="126"/>
    </row>
    <row r="151" spans="1:11">
      <c r="A151" s="126"/>
      <c r="B151" s="126"/>
      <c r="C151" s="126"/>
      <c r="D151" s="126"/>
      <c r="E151" s="126"/>
      <c r="F151" s="126"/>
      <c r="G151" s="126"/>
      <c r="H151" s="126"/>
      <c r="I151" s="126"/>
      <c r="J151" s="126"/>
      <c r="K151" s="126"/>
    </row>
    <row r="152" spans="1:11">
      <c r="A152" s="126"/>
      <c r="B152" s="126"/>
      <c r="C152" s="126"/>
      <c r="D152" s="126"/>
      <c r="E152" s="126"/>
      <c r="F152" s="126"/>
      <c r="G152" s="126"/>
      <c r="H152" s="126"/>
      <c r="I152" s="126"/>
      <c r="J152" s="126"/>
      <c r="K152" s="126"/>
    </row>
    <row r="153" spans="1:11">
      <c r="A153" s="126"/>
      <c r="B153" s="126"/>
      <c r="C153" s="126"/>
      <c r="D153" s="126"/>
      <c r="E153" s="126"/>
      <c r="F153" s="126"/>
      <c r="G153" s="126"/>
      <c r="H153" s="126"/>
      <c r="I153" s="126"/>
      <c r="J153" s="126"/>
      <c r="K153" s="126"/>
    </row>
    <row r="154" spans="1:11">
      <c r="A154" s="126"/>
      <c r="B154" s="126"/>
      <c r="C154" s="126"/>
      <c r="D154" s="126"/>
      <c r="E154" s="126"/>
      <c r="F154" s="126"/>
      <c r="G154" s="126"/>
      <c r="H154" s="126"/>
      <c r="I154" s="126"/>
      <c r="J154" s="126"/>
      <c r="K154" s="126"/>
    </row>
    <row r="155" spans="1:11">
      <c r="A155" s="126"/>
      <c r="B155" s="126"/>
      <c r="C155" s="126"/>
      <c r="D155" s="126"/>
      <c r="E155" s="126"/>
      <c r="F155" s="126"/>
      <c r="G155" s="126"/>
      <c r="H155" s="126"/>
      <c r="I155" s="126"/>
      <c r="J155" s="126"/>
      <c r="K155" s="126"/>
    </row>
    <row r="156" spans="1:11">
      <c r="A156" s="126"/>
      <c r="B156" s="126"/>
      <c r="C156" s="126"/>
      <c r="D156" s="126"/>
      <c r="E156" s="126"/>
      <c r="F156" s="126"/>
      <c r="G156" s="126"/>
      <c r="H156" s="126"/>
      <c r="I156" s="126"/>
      <c r="J156" s="126"/>
      <c r="K156" s="126"/>
    </row>
    <row r="157" spans="1:11">
      <c r="A157" s="126"/>
      <c r="B157" s="126"/>
      <c r="C157" s="126"/>
      <c r="D157" s="126"/>
      <c r="E157" s="126"/>
      <c r="F157" s="126"/>
      <c r="G157" s="126"/>
      <c r="H157" s="126"/>
      <c r="I157" s="126"/>
      <c r="J157" s="126"/>
      <c r="K157" s="126"/>
    </row>
    <row r="158" spans="1:11">
      <c r="A158" s="126"/>
      <c r="B158" s="126"/>
      <c r="C158" s="126"/>
      <c r="D158" s="126"/>
      <c r="E158" s="126"/>
      <c r="F158" s="126"/>
      <c r="G158" s="126"/>
      <c r="H158" s="126"/>
      <c r="I158" s="126"/>
      <c r="J158" s="126"/>
      <c r="K158" s="126"/>
    </row>
    <row r="159" spans="1:11">
      <c r="A159" s="126"/>
      <c r="B159" s="126"/>
      <c r="C159" s="126"/>
      <c r="D159" s="126"/>
      <c r="F159" s="126"/>
      <c r="G159" s="126"/>
      <c r="H159" s="126"/>
      <c r="I159" s="126"/>
      <c r="J159" s="126"/>
      <c r="K159" s="126"/>
    </row>
    <row r="160" spans="1:11">
      <c r="A160" s="126"/>
      <c r="B160" s="126"/>
      <c r="C160" s="126"/>
      <c r="D160" s="126"/>
      <c r="F160" s="126"/>
      <c r="G160" s="126"/>
      <c r="H160" s="126"/>
      <c r="I160" s="126"/>
      <c r="J160" s="126"/>
      <c r="K160" s="126"/>
    </row>
  </sheetData>
  <mergeCells count="109">
    <mergeCell ref="A1:J1"/>
    <mergeCell ref="A2:J2"/>
    <mergeCell ref="A3:H3"/>
    <mergeCell ref="A4:J4"/>
    <mergeCell ref="A7:J7"/>
    <mergeCell ref="E8:I8"/>
    <mergeCell ref="A53:B53"/>
    <mergeCell ref="A54:B54"/>
    <mergeCell ref="A55:D55"/>
    <mergeCell ref="A56:D56"/>
    <mergeCell ref="A57:D57"/>
    <mergeCell ref="A58:D58"/>
    <mergeCell ref="A59:D59"/>
    <mergeCell ref="A60:D60"/>
    <mergeCell ref="A61:C61"/>
    <mergeCell ref="A62:B62"/>
    <mergeCell ref="B63:I63"/>
    <mergeCell ref="A8:A9"/>
    <mergeCell ref="A10:A11"/>
    <mergeCell ref="A12:A13"/>
    <mergeCell ref="A14:A15"/>
    <mergeCell ref="A16:A17"/>
    <mergeCell ref="A18:A19"/>
    <mergeCell ref="A20:A21"/>
    <mergeCell ref="A22:A23"/>
    <mergeCell ref="A24:A25"/>
    <mergeCell ref="A26:A27"/>
    <mergeCell ref="A28:A29"/>
    <mergeCell ref="A30:A31"/>
    <mergeCell ref="A32:A33"/>
    <mergeCell ref="A34:A35"/>
    <mergeCell ref="A36:A37"/>
    <mergeCell ref="A38:A39"/>
    <mergeCell ref="A40:A41"/>
    <mergeCell ref="A42:A43"/>
    <mergeCell ref="A44:A45"/>
    <mergeCell ref="A46:A47"/>
    <mergeCell ref="A48:A49"/>
    <mergeCell ref="A50:A51"/>
    <mergeCell ref="B8:B9"/>
    <mergeCell ref="B10:B11"/>
    <mergeCell ref="B12:B13"/>
    <mergeCell ref="B14:B15"/>
    <mergeCell ref="B16:B17"/>
    <mergeCell ref="B18:B19"/>
    <mergeCell ref="B20:B21"/>
    <mergeCell ref="B22:B23"/>
    <mergeCell ref="B24:B25"/>
    <mergeCell ref="B26:B27"/>
    <mergeCell ref="B28:B29"/>
    <mergeCell ref="B30:B31"/>
    <mergeCell ref="B32:B33"/>
    <mergeCell ref="B34:B35"/>
    <mergeCell ref="B36:B37"/>
    <mergeCell ref="B38:B39"/>
    <mergeCell ref="B40:B41"/>
    <mergeCell ref="B42:B43"/>
    <mergeCell ref="B44:B45"/>
    <mergeCell ref="B46:B47"/>
    <mergeCell ref="B48:B49"/>
    <mergeCell ref="B50:B51"/>
    <mergeCell ref="C8:C9"/>
    <mergeCell ref="C10:C11"/>
    <mergeCell ref="C12:C13"/>
    <mergeCell ref="C14:C15"/>
    <mergeCell ref="C16:C17"/>
    <mergeCell ref="C18:C19"/>
    <mergeCell ref="C20:C21"/>
    <mergeCell ref="C22:C23"/>
    <mergeCell ref="C24:C25"/>
    <mergeCell ref="C26:C27"/>
    <mergeCell ref="C28:C29"/>
    <mergeCell ref="C30:C31"/>
    <mergeCell ref="C32:C33"/>
    <mergeCell ref="C34:C35"/>
    <mergeCell ref="C36:C37"/>
    <mergeCell ref="C38:C39"/>
    <mergeCell ref="C40:C41"/>
    <mergeCell ref="C42:C43"/>
    <mergeCell ref="C44:C45"/>
    <mergeCell ref="C46:C47"/>
    <mergeCell ref="C48:C49"/>
    <mergeCell ref="C50:C51"/>
    <mergeCell ref="D8:D9"/>
    <mergeCell ref="D10:D11"/>
    <mergeCell ref="D12:D13"/>
    <mergeCell ref="D14:D15"/>
    <mergeCell ref="D16:D17"/>
    <mergeCell ref="D18:D19"/>
    <mergeCell ref="D20:D21"/>
    <mergeCell ref="D22:D23"/>
    <mergeCell ref="D24:D25"/>
    <mergeCell ref="D26:D27"/>
    <mergeCell ref="D28:D29"/>
    <mergeCell ref="D30:D31"/>
    <mergeCell ref="D32:D33"/>
    <mergeCell ref="D34:D35"/>
    <mergeCell ref="D36:D37"/>
    <mergeCell ref="D38:D39"/>
    <mergeCell ref="D40:D41"/>
    <mergeCell ref="D42:D43"/>
    <mergeCell ref="D44:D45"/>
    <mergeCell ref="D46:D47"/>
    <mergeCell ref="D48:D49"/>
    <mergeCell ref="D50:D51"/>
    <mergeCell ref="J8:J9"/>
    <mergeCell ref="J53:J54"/>
    <mergeCell ref="A5:J6"/>
    <mergeCell ref="E60:I61"/>
  </mergeCells>
  <printOptions horizontalCentered="1"/>
  <pageMargins left="0" right="0" top="0.708661417322835" bottom="0.86" header="0.31496062992126" footer="0.118110236220472"/>
  <pageSetup paperSize="9" scale="80" orientation="landscape"/>
  <headerFooter>
    <oddHeader>&amp;RFls.:________
Processo n.º 23069.187005/2022-62</oddHeader>
    <oddFooter>&amp;CPágina &amp;P de &amp;N</oddFooter>
  </headerFooter>
</worksheet>
</file>

<file path=docProps/app.xml><?xml version="1.0" encoding="utf-8"?>
<Properties xmlns="http://schemas.openxmlformats.org/officeDocument/2006/extended-properties" xmlns:vt="http://schemas.openxmlformats.org/officeDocument/2006/docPropsVTypes">
  <Company>Hewlett-Packard</Company>
  <Application>Microsoft Excel</Application>
  <HeadingPairs>
    <vt:vector size="2" baseType="variant">
      <vt:variant>
        <vt:lpstr>工作表</vt:lpstr>
      </vt:variant>
      <vt:variant>
        <vt:i4>3</vt:i4>
      </vt:variant>
    </vt:vector>
  </HeadingPairs>
  <TitlesOfParts>
    <vt:vector size="3" baseType="lpstr">
      <vt:lpstr>Resumo</vt:lpstr>
      <vt:lpstr>Orçamento</vt:lpstr>
      <vt:lpstr>Cronograma</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dc:creator>
  <cp:lastModifiedBy>JULY</cp:lastModifiedBy>
  <dcterms:created xsi:type="dcterms:W3CDTF">2009-04-27T20:33:00Z</dcterms:created>
  <cp:lastPrinted>2022-11-09T19:02:00Z</cp:lastPrinted>
  <dcterms:modified xsi:type="dcterms:W3CDTF">2022-11-21T16:44:07Z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D93BA18872614B4A9FE1988AFF1123FB</vt:lpwstr>
  </property>
  <property fmtid="{D5CDD505-2E9C-101B-9397-08002B2CF9AE}" pid="3" name="KSOProductBuildVer">
    <vt:lpwstr>1046-11.2.0.11380</vt:lpwstr>
  </property>
</Properties>
</file>