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95" tabRatio="816" firstSheet="3" activeTab="9"/>
  </bookViews>
  <sheets>
    <sheet name="MENU PLANILHA" sheetId="18" r:id="rId1"/>
    <sheet name="Anexo II-A Salários" sheetId="22" r:id="rId2"/>
    <sheet name="Anexo II-B Distribuição" sheetId="24" r:id="rId3"/>
    <sheet name="Anexo III-A Equip." sheetId="1" r:id="rId4"/>
    <sheet name="Anexo III-B Material" sheetId="4" r:id="rId5"/>
    <sheet name="Anexo III-C Uniformes" sheetId="5" r:id="rId6"/>
    <sheet name="An IV A Custo Grupo 1" sheetId="19" r:id="rId7"/>
    <sheet name="An IV B Custo Grupo 2" sheetId="20" r:id="rId8"/>
    <sheet name="An IV C Custo Grupo 3" sheetId="21" r:id="rId9"/>
    <sheet name="Anexo IV D - Custo Total MDO" sheetId="10" r:id="rId10"/>
  </sheets>
  <definedNames>
    <definedName name="_xlnm.Print_Area" localSheetId="6">'An IV A Custo Grupo 1'!$A$1:$H$157</definedName>
    <definedName name="_xlnm.Print_Area" localSheetId="7">'An IV B Custo Grupo 2'!$A$1:$H$157</definedName>
    <definedName name="_xlnm.Print_Area" localSheetId="8">'An IV C Custo Grupo 3'!$A$1:$J$159</definedName>
    <definedName name="_xlnm.Print_Area" localSheetId="9">'Anexo IV D - Custo Total MDO'!$A$1:$G$27</definedName>
  </definedNames>
  <calcPr calcId="144525"/>
</workbook>
</file>

<file path=xl/sharedStrings.xml><?xml version="1.0" encoding="utf-8"?>
<sst xmlns="http://schemas.openxmlformats.org/spreadsheetml/2006/main" count="1282" uniqueCount="247">
  <si>
    <t>PRÓ-REITORIA DE ADMINISTRAÇÃO</t>
  </si>
  <si>
    <t>COORDENAÇÃO DE CONTRATOS</t>
  </si>
  <si>
    <t>Contratação de empresa para prestação de serviços continuados de apoio técnico ao Centro de Artes e IACS, com regime de dedicação exclusiva de mão de obra, com fornecimento de materiais de reposição e atendimento na Universidade Federal Fluminense</t>
  </si>
  <si>
    <t>dos Equipamentos (preenchimento licitante)</t>
  </si>
  <si>
    <t>Anexo II - A - ANÁLISE DE SALÁRIOS</t>
  </si>
  <si>
    <t>Item</t>
  </si>
  <si>
    <t>Descrição/Especificação</t>
  </si>
  <si>
    <t>Quantidade de Pessoal</t>
  </si>
  <si>
    <t>CCT ASSEIO</t>
  </si>
  <si>
    <t>CCT SATED</t>
  </si>
  <si>
    <t>Salario.com.br</t>
  </si>
  <si>
    <t>Vagas.com</t>
  </si>
  <si>
    <t>talent.com</t>
  </si>
  <si>
    <t>Média dos salários (Proad)</t>
  </si>
  <si>
    <t>Roadie / Contraregra</t>
  </si>
  <si>
    <t>Eletricista de Espetáculo</t>
  </si>
  <si>
    <t>Projecionista</t>
  </si>
  <si>
    <t>Web Designer</t>
  </si>
  <si>
    <t>Coordenador Técnico</t>
  </si>
  <si>
    <t>Maquinista de Teatro</t>
  </si>
  <si>
    <t>Operador de Caixa</t>
  </si>
  <si>
    <t>Supervisor de Caixa</t>
  </si>
  <si>
    <t>Montador de Exposição</t>
  </si>
  <si>
    <t>Inspetor de Orquestra</t>
  </si>
  <si>
    <t>Montador de Orquestra</t>
  </si>
  <si>
    <t>Assistente de Curadoria</t>
  </si>
  <si>
    <t>Analista de Mídias Sociais</t>
  </si>
  <si>
    <t>Assistente de operações audiovisuais</t>
  </si>
  <si>
    <t>Operador de Som</t>
  </si>
  <si>
    <t>Técnicos de operação de registros sonoro/audiovisuais</t>
  </si>
  <si>
    <t>Técnico de manutenção eletrônica</t>
  </si>
  <si>
    <t>TOTAL</t>
  </si>
  <si>
    <t>Anexo II - B - DISTRIBUIÇÃO DOS POSTOS</t>
  </si>
  <si>
    <t>CEART End: Rua Miguel de Frias, 9, Icaraí - Niterói/RJ</t>
  </si>
  <si>
    <t>IACS - Casarão - R. Prof. Lara Vilela, 126 - São Domingos, Niterói - RJ</t>
  </si>
  <si>
    <t>IACS R. Prof. Marcos Waldemar de Freitas Reis, s/n - São Domingos, Niterói - RJ</t>
  </si>
  <si>
    <t>SCS/UFF -  End: Rua Miguel de Frias, 9, Icaraí - Niterói/RJ</t>
  </si>
  <si>
    <r>
      <rPr>
        <b/>
        <sz val="9"/>
        <rFont val="Verdana"/>
        <charset val="134"/>
      </rPr>
      <t>Anexo III - A - PLANILHA DE COMPOSIÇÃO DE CUSTOS E FORMAÇÃO DE PREÇOS</t>
    </r>
    <r>
      <rPr>
        <sz val="9"/>
        <rFont val="Verdana"/>
        <charset val="134"/>
      </rPr>
      <t xml:space="preserve"> (Anexo VII da I.N. da SLTI/MPOG n.º 5 de 26/Maio/2017			</t>
    </r>
  </si>
  <si>
    <t>Disponibilização de Equipamentos para os todos os postos</t>
  </si>
  <si>
    <t>Descrição</t>
  </si>
  <si>
    <t>Qnt</t>
  </si>
  <si>
    <t>Valor de referência FIPE</t>
  </si>
  <si>
    <t>Valor Total</t>
  </si>
  <si>
    <t>Depreciação</t>
  </si>
  <si>
    <t>Relógio de ponto eletrônico</t>
  </si>
  <si>
    <t>60 meses</t>
  </si>
  <si>
    <t>Depreciação do Relógio de Ponto Cód 8471 - 60 meses</t>
  </si>
  <si>
    <t>Total dos equipamentos por mês</t>
  </si>
  <si>
    <t>Custo por posto  = Soma da depreciação por 53 postos</t>
  </si>
  <si>
    <t>Depreciação com base na INSTRUÇÃO NORMATIVA RFB Nº 1700, DE 14 DE MARÇO DE 2017 da Secretaria da Receita Federal do Brasil</t>
  </si>
  <si>
    <r>
      <rPr>
        <b/>
        <sz val="9"/>
        <rFont val="Verdana"/>
        <charset val="134"/>
      </rPr>
      <t>Anexo III - B - PLANILHA DE COMPOSIÇÃO DE CUSTOS E FORMAÇÃO DE PREÇOS</t>
    </r>
    <r>
      <rPr>
        <sz val="9"/>
        <rFont val="Verdana"/>
        <charset val="134"/>
      </rPr>
      <t xml:space="preserve"> (Anexo VII da I.N. da SLTI/MPOG n.º 5 de 26/Maio/2017			</t>
    </r>
  </si>
  <si>
    <t>COMPOSIÇÃO DE CUSTO DE MATERIAL</t>
  </si>
  <si>
    <t>COMPOSIÇÃO DE CUSTO DE MATERIAL PARA  CARGOS DE ROADIE, ELETRICISTA DE ESPETÁCULO, MAQUINISTA DE TEATRO</t>
  </si>
  <si>
    <t>ITEM</t>
  </si>
  <si>
    <t>DISCRIMINAÇÃO</t>
  </si>
  <si>
    <t>UNID.</t>
  </si>
  <si>
    <t>QUANT.</t>
  </si>
  <si>
    <t>VALOR UNITÁRIO</t>
  </si>
  <si>
    <t>VALOR TOTAL</t>
  </si>
  <si>
    <t>Capacete de proteção: CAPACETE SEGURANÇA, MATERIAL POLIETILENO ALTA DENSIDADE, TIPO ABA FRONTAL, CORBRANCA, APLICAÇÃO CONSTRUÇÃO CIVIL/CIA ELETRICIDADE E INDÚSTRIAS, CARACTERÍSTICAS ADICIONAIS CLASSE B.</t>
  </si>
  <si>
    <t>und</t>
  </si>
  <si>
    <t>Luvas de proteção: LUVA VAQUETA PARA ELETRECISTA EM COURO</t>
  </si>
  <si>
    <t>par</t>
  </si>
  <si>
    <t>Abafador de ruídos: ABAFADOR RUÍDO AURICULAR, MATERIAL PLÁSTICO RÍGIDO, COR CINZA CLARO, FORMATO CONCHA, CARACTERÍSTICAS ADICIONAIS NÍVEL REDUÇÃO DE REUÍDO NRRSF 17 DB</t>
  </si>
  <si>
    <t>Máscara de proteção com respirador ou similar</t>
  </si>
  <si>
    <t>CINTO SEGURANÇA, MATERIAL POLIÉSTER, USO PARAQUEDISTA, COMPRIMENTO 1,90 M, LARGURA 45 CM, CARACTERÍSTICAS ADICIONAIS ACESSÓRIOS COM REGULAGEM, COMPONENTES 03 MEIA-ARGOLAS/05 FIVELAS DUPLAS/02 LAÇOS FRONTAL</t>
  </si>
  <si>
    <t>Talabarte duplo ou em formato “Y”: TALABARTE DE SALVAMENTO E SEGURANCA, MATERIAL POLIÉSTER, MODELO Y, COMPONENTES 02 GANCHOS DUPLA TRAVA/02 ABSORVEDORES DE ENERGIA, CARACTERÍSTICAS ADICIONAIS ELáSTICO INTERNO/GANCHO:55MM/DUPLA TRAVA COM 15MM</t>
  </si>
  <si>
    <t>Valor total mensal por funcionário</t>
  </si>
  <si>
    <t>Valor total ANUAL por funcionário</t>
  </si>
  <si>
    <r>
      <rPr>
        <b/>
        <sz val="9"/>
        <rFont val="Verdana"/>
        <charset val="134"/>
      </rPr>
      <t>Anexo III - C - PLANILHA DE COMPOSIÇÃO DE CUSTOS E FORMAÇÃO DE PREÇOS</t>
    </r>
    <r>
      <rPr>
        <sz val="9"/>
        <rFont val="Verdana"/>
        <charset val="134"/>
      </rPr>
      <t xml:space="preserve"> (Anexo VII da I.N. da SLTI/MPOG n.º 5 de 26/Maio/2017			</t>
    </r>
  </si>
  <si>
    <t>COMPOSIÇÃO DE CUSTO DE UNIFORME PARA TODOS OS POSTOS EXCETO ANALISTA DE MÍDIAS</t>
  </si>
  <si>
    <t>DISCRIMINAÇÃO UNIFORME</t>
  </si>
  <si>
    <t>QT. INICIAL</t>
  </si>
  <si>
    <t>QT. SEMESTRE</t>
  </si>
  <si>
    <t>QUANT. ANUAL POR FUNCIONÁRIO</t>
  </si>
  <si>
    <t>Camisetas de malha preta, de manga curta e manga longa, com a logo do Centro de Artes UFF</t>
  </si>
  <si>
    <t>peça</t>
  </si>
  <si>
    <t>Calças de brim de cor preta, de boa qualidade, que resistam a várias lavagens, sem desbotar e sem deformar facilmente</t>
  </si>
  <si>
    <t>Tênis de cor preta, de boa qualidade, com solado emborrachado;</t>
  </si>
  <si>
    <t>Sapato fechado, também com solado emborrachado</t>
  </si>
  <si>
    <t>Meias de algodão, cano médio.</t>
  </si>
  <si>
    <t>Valor anual por funcionário</t>
  </si>
  <si>
    <t>Valor mensal por funcionário</t>
  </si>
  <si>
    <t>O Kit de uniformes inicial será composto de : 2 camisetas, 2 calcas de brim, 2 tênis, 1 sapato e 4 pares de meia (entregues na admissão). O Kit intermediário (após 6 meses do início do contrato) será composto de 2 camisetas, 1 calça de brim, 1 tênis e 4 pares de meia. Os uniformes deverão ser substituídos quando apresentarem defeito ou desgastes, independente do prazo mínimo estabelecido.</t>
  </si>
  <si>
    <t>Anexo IV-A  - FORMAÇÃO CUSTOS POSTOS DO GRUPO 1</t>
  </si>
  <si>
    <t>MÃO-DE-OBRA VINCULADA À EXECUÇÃO CONTRATUAL</t>
  </si>
  <si>
    <t>Dados para composição dos custos referentes a mão de obra</t>
  </si>
  <si>
    <t>Regime tributário da Licitante</t>
  </si>
  <si>
    <r>
      <rPr>
        <b/>
        <sz val="11"/>
        <rFont val="Calibri"/>
        <charset val="134"/>
        <scheme val="minor"/>
      </rPr>
      <t xml:space="preserve">Documento Comprobatório </t>
    </r>
    <r>
      <rPr>
        <b/>
        <i/>
        <sz val="11"/>
        <rFont val="Calibri"/>
        <charset val="134"/>
        <scheme val="minor"/>
      </rPr>
      <t>*Anexar Comprovante</t>
    </r>
  </si>
  <si>
    <r>
      <rPr>
        <b/>
        <sz val="11"/>
        <color theme="1"/>
        <rFont val="Calibri"/>
        <charset val="134"/>
        <scheme val="minor"/>
      </rPr>
      <t>ACT/CCT/DCT</t>
    </r>
    <r>
      <rPr>
        <sz val="11"/>
        <color theme="1"/>
        <rFont val="Calibri"/>
        <charset val="134"/>
        <scheme val="minor"/>
      </rPr>
      <t xml:space="preserve"> </t>
    </r>
    <r>
      <rPr>
        <i/>
        <sz val="8"/>
        <color theme="1"/>
        <rFont val="Calibri"/>
        <charset val="134"/>
        <scheme val="minor"/>
      </rPr>
      <t>inclusive aditivos se houver</t>
    </r>
  </si>
  <si>
    <t>Entidade Sindical da Empresa</t>
  </si>
  <si>
    <t>Entidade Sindical dos Empregados</t>
  </si>
  <si>
    <t>Número de Registro</t>
  </si>
  <si>
    <t>Início Vigência</t>
  </si>
  <si>
    <t>Fim Vigência</t>
  </si>
  <si>
    <t>Descrição Cargos</t>
  </si>
  <si>
    <t>Dias/Mês</t>
  </si>
  <si>
    <t>Posto</t>
  </si>
  <si>
    <t>CBO</t>
  </si>
  <si>
    <t>Salário</t>
  </si>
  <si>
    <t>3741-10</t>
  </si>
  <si>
    <t>7156-05</t>
  </si>
  <si>
    <t>MÓDULO 1 : COMPOSIÇÃO DA REMUNERAÇÃO</t>
  </si>
  <si>
    <t>Roadie</t>
  </si>
  <si>
    <t>Eletricista</t>
  </si>
  <si>
    <t>Coordenador</t>
  </si>
  <si>
    <t>Composição da Remuneração</t>
  </si>
  <si>
    <t>Valor(R$)</t>
  </si>
  <si>
    <t>A</t>
  </si>
  <si>
    <t>Salário Base</t>
  </si>
  <si>
    <t>B</t>
  </si>
  <si>
    <t>Adicional de Periculosidade</t>
  </si>
  <si>
    <t>C</t>
  </si>
  <si>
    <t>Adicional de Insalubridade (20% ou 40%)</t>
  </si>
  <si>
    <t>D</t>
  </si>
  <si>
    <t>Adicional Noturno</t>
  </si>
  <si>
    <t>E</t>
  </si>
  <si>
    <t>Adicional de Hora Noturna Reduzida</t>
  </si>
  <si>
    <t>F</t>
  </si>
  <si>
    <t>Gratificação Liderança (15% ou 30%)</t>
  </si>
  <si>
    <t>Total de Remuneração</t>
  </si>
  <si>
    <t>MÓDULO 2: ENCARGOS E BENEFÍCIOS ANUAIS, MENSAIS E DIÁRIOS</t>
  </si>
  <si>
    <t>Submódulo 2.1 - 13º (décimo terceiro) Salário, Férias e Adicional de Férias</t>
  </si>
  <si>
    <t>13º (décimo terceiro) Salário</t>
  </si>
  <si>
    <t>Férias e Adicional de Férias</t>
  </si>
  <si>
    <t>Total</t>
  </si>
  <si>
    <t>Incidência do Submódulo 2.2 - Encargos previdenciários (GPS), FGTS e outras contribuições                                                                                     (Cálculo sobre a remuneração, pois será adotada a Conta Vinculada)</t>
  </si>
  <si>
    <t>Submódulo 2.2 - Encargos Previdenciários (GPS), Fundo de Garantia por Tempo de Serviço (FGTS) e outras contribuições</t>
  </si>
  <si>
    <t>2.2</t>
  </si>
  <si>
    <t>GPS, FGTS e outras contribuições</t>
  </si>
  <si>
    <t>%</t>
  </si>
  <si>
    <t>INSS</t>
  </si>
  <si>
    <t>Salário Educação</t>
  </si>
  <si>
    <t>Seguro acidente do trabalho</t>
  </si>
  <si>
    <t>SESI ou SESC</t>
  </si>
  <si>
    <t>SENAI ou SENAC</t>
  </si>
  <si>
    <t>SEBRAE</t>
  </si>
  <si>
    <t>G</t>
  </si>
  <si>
    <t>INCRA</t>
  </si>
  <si>
    <t>H</t>
  </si>
  <si>
    <t>FGTS</t>
  </si>
  <si>
    <t>Itens não aplicáveis a Optantes do SIMPLES</t>
  </si>
  <si>
    <t>Submódulo 2.3 - Benefícios Mensais e Diários</t>
  </si>
  <si>
    <t>2.3</t>
  </si>
  <si>
    <t>Benefícios Mensais e Diários</t>
  </si>
  <si>
    <t>Transporte -Cláusula 23ª da CCT - considerando 4 passagens/dia</t>
  </si>
  <si>
    <t>Ticket Alimentação - Cláusula 22ª da CCT</t>
  </si>
  <si>
    <t>Benefício Assistencial</t>
  </si>
  <si>
    <t>Outros (Social Familiar) - Cláusula 28ª da CCT</t>
  </si>
  <si>
    <t>Total de Benefícios Mensais e Diários</t>
  </si>
  <si>
    <t>Quadro-Resumo do Módulo 2 - Encargos e Benefícios anuais, mensais e diários</t>
  </si>
  <si>
    <t>Encargos e Benefícios Anuais, Mensais e Diários</t>
  </si>
  <si>
    <t>Valor (R$)</t>
  </si>
  <si>
    <t>2.1</t>
  </si>
  <si>
    <t>13º (décimo terceiro) Salário, Férias e Adicional de Férias</t>
  </si>
  <si>
    <t>MÓDULO 3: PROVISÃO PARA RESCISÃO</t>
  </si>
  <si>
    <t>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</si>
  <si>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</si>
  <si>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</si>
  <si>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</si>
  <si>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</si>
  <si>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</si>
  <si>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</si>
  <si>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MÓDULO 4: CUSTO DE REPOSIÇÃO DO PROFISSIONAL AUSENTE</t>
  </si>
  <si>
    <t>4.1</t>
  </si>
  <si>
    <t>Submódulo 4.1. Ausências legais</t>
  </si>
  <si>
    <t>Substituto na cobertura de férias</t>
  </si>
  <si>
    <t>Substituto na cobertura de Ausências legais</t>
  </si>
  <si>
    <t>Substituto na cobertura de Licença paternidade</t>
  </si>
  <si>
    <t>Substituto na cobertura de Ausência por Acidente de trabalho</t>
  </si>
  <si>
    <t>Substituto na cobertura de Afastamento Maternidade</t>
  </si>
  <si>
    <t>Substituto na cobertura de outras ausências (especificar)</t>
  </si>
  <si>
    <t>Submódulo 4.2 - Intrajornada</t>
  </si>
  <si>
    <t>4.2</t>
  </si>
  <si>
    <t>Intrajornada</t>
  </si>
  <si>
    <t>Intervalo para repouso ou alimentação</t>
  </si>
  <si>
    <t>Quadro-Resumo do Módulo 4 - Custo de Reposição do Profissional Ausente</t>
  </si>
  <si>
    <t>Custo de reposição</t>
  </si>
  <si>
    <t>Ausências legais</t>
  </si>
  <si>
    <t>MÓDULO 5: INSUMOS DIVERSOS</t>
  </si>
  <si>
    <t>Insumos Diversos</t>
  </si>
  <si>
    <t>Uniformes E EPIS</t>
  </si>
  <si>
    <t>Materiais</t>
  </si>
  <si>
    <t>Equipamentos</t>
  </si>
  <si>
    <t xml:space="preserve">Outros </t>
  </si>
  <si>
    <t>Total de Insumos Diversos</t>
  </si>
  <si>
    <t>MÓDULO 6: CUSTOS INDIRETOS, TRIBUTOS E LUCRO – (LUCRO PRESUMIDO)</t>
  </si>
  <si>
    <t>Custos Indiretos, Tributos e Lucro</t>
  </si>
  <si>
    <t>Custos Indiretos</t>
  </si>
  <si>
    <t>Lucro</t>
  </si>
  <si>
    <t>Tributos</t>
  </si>
  <si>
    <t>C.1) Tributos Federais (PIS = 0,65% e COFINS = 3%)</t>
  </si>
  <si>
    <t>C.2) Tributos Estaduais (especificar)</t>
  </si>
  <si>
    <t>C.3) Tributos Municipais (ISS = 5,0%)</t>
  </si>
  <si>
    <t>C.4) Outros tributos (especificar)</t>
  </si>
  <si>
    <t>Quadro-resumo do Custo por Empregado (LUCRO PRESUMIDO)</t>
  </si>
  <si>
    <t>LUCRO PRESUMIDO</t>
  </si>
  <si>
    <t>Mão-de-obra vinculada à execução contratual (valor por empregado)</t>
  </si>
  <si>
    <t>Módulo 1 - Composição da Remuneração</t>
  </si>
  <si>
    <t>Módulo 2 - Encargos e Benefícios Anuais, Mensais e Diários</t>
  </si>
  <si>
    <t>Módulo 3 - Provisão para rescisão</t>
  </si>
  <si>
    <t>Módulo 4 - Custo de Reposição do Profissional Ausente</t>
  </si>
  <si>
    <t>Módulo 5 - Insumos Diversos</t>
  </si>
  <si>
    <t>Subtotal (A + B +C+ D+E)</t>
  </si>
  <si>
    <t>Módulo 6 – Custos Indiretos, Tributos e Lucro</t>
  </si>
  <si>
    <t>Valor total por empregado</t>
  </si>
  <si>
    <t>FATOR K</t>
  </si>
  <si>
    <t>MÓDULO 6: CUSTOS INDIRETOS, TRIBUTOS E LUCRO – (LUCRO REAL)</t>
  </si>
  <si>
    <t>C.1) Tributos Federais (PIS = 1,65% e COFINS = 7,60%)</t>
  </si>
  <si>
    <t>Quadro-resumo do Custo por Empregado (LUCRO REAL)</t>
  </si>
  <si>
    <t>LUCRO REAL</t>
  </si>
  <si>
    <t>Anexo IV-B  - FORMAÇÃO CUSTOS POSTOS DO GRUPO 2</t>
  </si>
  <si>
    <t>3742-15</t>
  </si>
  <si>
    <t>4211-25</t>
  </si>
  <si>
    <t>4201-05</t>
  </si>
  <si>
    <t>Maquinista</t>
  </si>
  <si>
    <t>Caixa</t>
  </si>
  <si>
    <t>Supervisor</t>
  </si>
  <si>
    <t>Montador Expos.</t>
  </si>
  <si>
    <t>Inspetor</t>
  </si>
  <si>
    <t>Adicional de Quebra de Caixa Parágrado 10º CCT</t>
  </si>
  <si>
    <t>Anexo IV -C  - FORMAÇÃO CUSTOS POSTOS DO GRUPO 3</t>
  </si>
  <si>
    <t>Assistente de Operações Audiovisuais</t>
  </si>
  <si>
    <t>3731-45</t>
  </si>
  <si>
    <t>3741-25</t>
  </si>
  <si>
    <t>3731-05</t>
  </si>
  <si>
    <t>3132-05</t>
  </si>
  <si>
    <t>Montador Orq.</t>
  </si>
  <si>
    <t>Assist. Curadoria</t>
  </si>
  <si>
    <t>Analista Mídias</t>
  </si>
  <si>
    <t>Assist. Op. Audio</t>
  </si>
  <si>
    <t>Operador Som</t>
  </si>
  <si>
    <t>Téc. Audio</t>
  </si>
  <si>
    <t>Téc. Eletrônica</t>
  </si>
  <si>
    <t>Outros (Social Familiar) - Cláusula 29ª da CCT</t>
  </si>
  <si>
    <t>(PLANILHA A SER FORNECIDA PELA PROPONENTE EM PAPEL TIMBRADO)</t>
  </si>
  <si>
    <r>
      <rPr>
        <sz val="9"/>
        <rFont val="Arial"/>
        <charset val="1"/>
      </rPr>
      <t xml:space="preserve">EMPRESA </t>
    </r>
    <r>
      <rPr>
        <sz val="9"/>
        <color indexed="10"/>
        <rFont val="Arial"/>
        <charset val="1"/>
      </rPr>
      <t>(nome da empresa)</t>
    </r>
  </si>
  <si>
    <r>
      <rPr>
        <sz val="9"/>
        <rFont val="Arial"/>
        <charset val="1"/>
      </rPr>
      <t>CNPJ N.º :</t>
    </r>
    <r>
      <rPr>
        <sz val="9"/>
        <color indexed="10"/>
        <rFont val="Arial"/>
        <charset val="1"/>
      </rPr>
      <t xml:space="preserve"> (n.º do CNPJ)</t>
    </r>
  </si>
  <si>
    <t>ANEXO IV- D</t>
  </si>
  <si>
    <r>
      <rPr>
        <b/>
        <sz val="9"/>
        <rFont val="Arial"/>
        <charset val="1"/>
      </rPr>
      <t>PLANILHA DE COMPOSIÇÃO DE CUSTOS E FORMAÇÃO DE PREÇOS</t>
    </r>
    <r>
      <rPr>
        <sz val="9"/>
        <rFont val="Arial"/>
        <charset val="1"/>
      </rPr>
      <t xml:space="preserve"> (Anexo VII da I.N. da SLTI/MPOG n.º 5 de 26/Maio/2017			</t>
    </r>
  </si>
  <si>
    <t>Custo total da contratação</t>
  </si>
  <si>
    <t>DISCRIMINAÇÃO DO POSTO</t>
  </si>
  <si>
    <t>POSTOS</t>
  </si>
  <si>
    <t>FUNCIONÁRIOS</t>
  </si>
  <si>
    <t>VALOR MENSAL POR POSTO</t>
  </si>
  <si>
    <t>TOTAL MENSAL</t>
  </si>
  <si>
    <t>TOTAL ANUAL</t>
  </si>
</sst>
</file>

<file path=xl/styles.xml><?xml version="1.0" encoding="utf-8"?>
<styleSheet xmlns="http://schemas.openxmlformats.org/spreadsheetml/2006/main">
  <numFmts count="11">
    <numFmt numFmtId="176" formatCode="_-* #,##0_-;\-* #,##0_-;_-* &quot;-&quot;_-;_-@_-"/>
    <numFmt numFmtId="177" formatCode="_(&quot;R$ &quot;* #,##0.00_);_(&quot;R$ &quot;* \(#,##0.00\);_(&quot;R$ &quot;* &quot;-&quot;??_);_(@_)"/>
    <numFmt numFmtId="178" formatCode="_-* #,##0.00_-;\-* #,##0.00_-;_-* &quot;-&quot;??_-;_-@_-"/>
    <numFmt numFmtId="179" formatCode="_-&quot;R$&quot;\ * #,##0_-;\-&quot;R$&quot;\ * #,##0_-;_-&quot;R$&quot;\ * &quot;-&quot;_-;_-@_-"/>
    <numFmt numFmtId="180" formatCode="_-&quot;R$&quot;\ * #,##0.00_-;\-&quot;R$&quot;\ * #,##0.00_-;_-&quot;R$&quot;\ * &quot;-&quot;??_-;_-@_-"/>
    <numFmt numFmtId="181" formatCode="_-&quot;R$ &quot;* #,##0.00_-;&quot;-R$ &quot;* #,##0.00_-;_-&quot;R$ &quot;* \-??_-;_-@_-"/>
    <numFmt numFmtId="182" formatCode="&quot;R$&quot;\ #,##0.00"/>
    <numFmt numFmtId="183" formatCode="&quot;R$&quot;\ #,##0.00;[Red]\-&quot;R$&quot;\ #,##0.00"/>
    <numFmt numFmtId="184" formatCode="d/m/yyyy"/>
    <numFmt numFmtId="185" formatCode="#,##0.00_);\(#,##0.00\)"/>
    <numFmt numFmtId="186" formatCode="_-[$R$-416]\ * #,##0.00_-;\-[$R$-416]\ * #,##0.00_-;_-[$R$-416]\ * &quot;-&quot;??_-;_-@_-"/>
  </numFmts>
  <fonts count="54">
    <font>
      <sz val="11"/>
      <color theme="1"/>
      <name val="Calibri"/>
      <charset val="134"/>
      <scheme val="minor"/>
    </font>
    <font>
      <sz val="10"/>
      <color indexed="10"/>
      <name val="Arial"/>
      <charset val="1"/>
    </font>
    <font>
      <sz val="9"/>
      <name val="Arial"/>
      <charset val="1"/>
    </font>
    <font>
      <b/>
      <sz val="9"/>
      <color rgb="FFFF0000"/>
      <name val="Arial"/>
      <charset val="1"/>
    </font>
    <font>
      <b/>
      <sz val="9"/>
      <name val="Arial"/>
      <charset val="1"/>
    </font>
    <font>
      <b/>
      <sz val="9"/>
      <name val="Verdana"/>
      <charset val="134"/>
    </font>
    <font>
      <b/>
      <sz val="10"/>
      <name val="Arial"/>
      <charset val="1"/>
    </font>
    <font>
      <b/>
      <sz val="1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1"/>
      <color rgb="FFFF000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0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1"/>
      <color rgb="FF000000"/>
      <name val="Calibri"/>
      <charset val="134"/>
      <scheme val="minor"/>
    </font>
    <font>
      <sz val="11"/>
      <name val="Calibri"/>
      <charset val="134"/>
      <scheme val="minor"/>
    </font>
    <font>
      <sz val="11"/>
      <color indexed="8"/>
      <name val="Calibri"/>
      <charset val="134"/>
      <scheme val="minor"/>
    </font>
    <font>
      <sz val="11"/>
      <color indexed="20"/>
      <name val="Calibri"/>
      <charset val="134"/>
      <scheme val="minor"/>
    </font>
    <font>
      <b/>
      <sz val="11"/>
      <color indexed="8"/>
      <name val="Calibri"/>
      <charset val="134"/>
      <scheme val="minor"/>
    </font>
    <font>
      <sz val="11"/>
      <color rgb="FFFF0000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sz val="10"/>
      <color rgb="FF000000"/>
      <name val="Calibri"/>
      <charset val="134"/>
    </font>
    <font>
      <sz val="1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color theme="1"/>
      <name val="Arial"/>
      <charset val="134"/>
    </font>
    <font>
      <b/>
      <i/>
      <sz val="10"/>
      <color theme="1"/>
      <name val="Calibri"/>
      <charset val="134"/>
      <scheme val="minor"/>
    </font>
    <font>
      <sz val="10"/>
      <name val="Verdana"/>
      <charset val="134"/>
    </font>
    <font>
      <b/>
      <sz val="12"/>
      <color rgb="FFFFFFFF"/>
      <name val="Calibri"/>
      <charset val="134"/>
      <scheme val="minor"/>
    </font>
    <font>
      <sz val="11"/>
      <color rgb="FF9C65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0"/>
      <color theme="1"/>
      <name val="Calibri"/>
      <charset val="134"/>
      <scheme val="minor"/>
    </font>
    <font>
      <sz val="9"/>
      <name val="Verdana"/>
      <charset val="134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0"/>
      <name val="Arial"/>
      <charset val="134"/>
    </font>
    <font>
      <sz val="11"/>
      <color rgb="FF9C0006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theme="1"/>
      <name val="Arial"/>
      <charset val="134"/>
    </font>
    <font>
      <sz val="9"/>
      <color indexed="10"/>
      <name val="Arial"/>
      <charset val="1"/>
    </font>
    <font>
      <b/>
      <i/>
      <sz val="11"/>
      <name val="Calibri"/>
      <charset val="134"/>
      <scheme val="minor"/>
    </font>
    <font>
      <i/>
      <sz val="8"/>
      <color theme="1"/>
      <name val="Calibri"/>
      <charset val="134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26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3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178" fontId="30" fillId="0" borderId="0" applyFont="0" applyFill="0" applyBorder="0" applyAlignment="0" applyProtection="0">
      <alignment vertical="center"/>
    </xf>
    <xf numFmtId="176" fontId="30" fillId="0" borderId="0" applyFon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29" fillId="0" borderId="31" applyNumberFormat="0" applyFill="0" applyAlignment="0" applyProtection="0">
      <alignment vertical="center"/>
    </xf>
    <xf numFmtId="0" fontId="34" fillId="16" borderId="32" applyNumberFormat="0" applyAlignment="0" applyProtection="0">
      <alignment vertical="center"/>
    </xf>
    <xf numFmtId="179" fontId="30" fillId="0" borderId="0" applyFont="0" applyFill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0" fillId="19" borderId="33" applyNumberFormat="0" applyFont="0" applyAlignment="0" applyProtection="0">
      <alignment vertical="center"/>
    </xf>
    <xf numFmtId="0" fontId="35" fillId="0" borderId="0"/>
    <xf numFmtId="0" fontId="33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180" fontId="0" fillId="0" borderId="0" applyFont="0" applyFill="0" applyBorder="0" applyAlignment="0" applyProtection="0"/>
    <xf numFmtId="0" fontId="32" fillId="27" borderId="0" applyNumberFormat="0" applyBorder="0" applyAlignment="0" applyProtection="0">
      <alignment vertical="center"/>
    </xf>
    <xf numFmtId="0" fontId="42" fillId="0" borderId="34" applyNumberFormat="0" applyFill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3" fillId="0" borderId="34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4" fillId="0" borderId="35" applyNumberFormat="0" applyFill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39" borderId="37" applyNumberFormat="0" applyAlignment="0" applyProtection="0">
      <alignment vertical="center"/>
    </xf>
    <xf numFmtId="0" fontId="45" fillId="38" borderId="36" applyNumberFormat="0" applyAlignment="0" applyProtection="0">
      <alignment vertical="center"/>
    </xf>
    <xf numFmtId="0" fontId="47" fillId="38" borderId="37" applyNumberFormat="0" applyAlignment="0" applyProtection="0">
      <alignment vertical="center"/>
    </xf>
    <xf numFmtId="0" fontId="48" fillId="0" borderId="38" applyNumberFormat="0" applyFill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181" fontId="35" fillId="0" borderId="0" applyFont="0" applyFill="0" applyBorder="0" applyAlignment="0" applyProtection="0"/>
    <xf numFmtId="0" fontId="33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177" fontId="31" fillId="0" borderId="0" applyFont="0" applyFill="0" applyBorder="0" applyAlignment="0" applyProtection="0"/>
    <xf numFmtId="0" fontId="33" fillId="29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50" fillId="0" borderId="0"/>
    <xf numFmtId="0" fontId="31" fillId="0" borderId="0"/>
  </cellStyleXfs>
  <cellXfs count="31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distributed" wrapText="1" shrinkToFi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0" fillId="2" borderId="5" xfId="0" applyFill="1" applyBorder="1" applyAlignment="1">
      <alignment horizontal="center" vertical="center"/>
    </xf>
    <xf numFmtId="182" fontId="0" fillId="2" borderId="5" xfId="0" applyNumberFormat="1" applyFill="1" applyBorder="1" applyAlignment="1">
      <alignment horizontal="center" vertical="center"/>
    </xf>
    <xf numFmtId="182" fontId="0" fillId="2" borderId="6" xfId="0" applyNumberForma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5" xfId="0" applyFill="1" applyBorder="1" applyAlignment="1">
      <alignment horizontal="left" vertical="center" wrapText="1"/>
    </xf>
    <xf numFmtId="182" fontId="0" fillId="2" borderId="8" xfId="0" applyNumberForma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182" fontId="7" fillId="4" borderId="10" xfId="0" applyNumberFormat="1" applyFont="1" applyFill="1" applyBorder="1" applyAlignment="1">
      <alignment horizontal="center" vertical="center" wrapText="1"/>
    </xf>
    <xf numFmtId="182" fontId="7" fillId="4" borderId="1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distributed" wrapText="1" shrinkToFit="1" readingOrder="1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center" wrapText="1"/>
    </xf>
    <xf numFmtId="0" fontId="10" fillId="5" borderId="2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left" vertical="center" wrapText="1"/>
    </xf>
    <xf numFmtId="0" fontId="7" fillId="5" borderId="3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0" fillId="5" borderId="2" xfId="0" applyFill="1" applyBorder="1" applyAlignment="1">
      <alignment horizontal="left" vertical="center"/>
    </xf>
    <xf numFmtId="0" fontId="0" fillId="5" borderId="3" xfId="0" applyFill="1" applyBorder="1" applyAlignment="1">
      <alignment horizontal="left" vertical="center"/>
    </xf>
    <xf numFmtId="0" fontId="12" fillId="6" borderId="4" xfId="0" applyFont="1" applyFill="1" applyBorder="1" applyAlignment="1">
      <alignment horizontal="left" vertical="center" wrapText="1"/>
    </xf>
    <xf numFmtId="0" fontId="12" fillId="6" borderId="5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 wrapText="1"/>
    </xf>
    <xf numFmtId="0" fontId="12" fillId="6" borderId="9" xfId="0" applyFont="1" applyFill="1" applyBorder="1" applyAlignment="1">
      <alignment horizontal="left" vertical="center" wrapText="1"/>
    </xf>
    <xf numFmtId="0" fontId="12" fillId="6" borderId="10" xfId="0" applyFont="1" applyFill="1" applyBorder="1" applyAlignment="1">
      <alignment horizontal="left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7" borderId="0" xfId="0" applyFont="1" applyFill="1" applyAlignment="1">
      <alignment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/>
    </xf>
    <xf numFmtId="182" fontId="7" fillId="2" borderId="6" xfId="0" applyNumberFormat="1" applyFont="1" applyFill="1" applyBorder="1" applyAlignment="1">
      <alignment horizontal="center"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horizontal="left" vertical="center" wrapText="1"/>
    </xf>
    <xf numFmtId="182" fontId="7" fillId="2" borderId="11" xfId="0" applyNumberFormat="1" applyFont="1" applyFill="1" applyBorder="1" applyAlignment="1">
      <alignment horizontal="center" vertical="center"/>
    </xf>
    <xf numFmtId="0" fontId="7" fillId="8" borderId="12" xfId="0" applyFont="1" applyFill="1" applyBorder="1" applyAlignment="1" applyProtection="1">
      <alignment horizontal="center" vertical="center"/>
      <protection locked="0"/>
    </xf>
    <xf numFmtId="0" fontId="7" fillId="8" borderId="13" xfId="0" applyFont="1" applyFill="1" applyBorder="1" applyAlignment="1" applyProtection="1">
      <alignment horizontal="center" vertical="center"/>
      <protection locked="0"/>
    </xf>
    <xf numFmtId="0" fontId="7" fillId="8" borderId="14" xfId="0" applyFont="1" applyFill="1" applyBorder="1" applyAlignment="1" applyProtection="1">
      <alignment horizontal="center" vertical="center"/>
      <protection locked="0"/>
    </xf>
    <xf numFmtId="0" fontId="7" fillId="8" borderId="2" xfId="0" applyFont="1" applyFill="1" applyBorder="1" applyAlignment="1" applyProtection="1">
      <alignment vertical="center"/>
      <protection locked="0"/>
    </xf>
    <xf numFmtId="0" fontId="7" fillId="8" borderId="2" xfId="0" applyFont="1" applyFill="1" applyBorder="1" applyAlignment="1" applyProtection="1">
      <alignment vertical="center" wrapText="1"/>
      <protection locked="0"/>
    </xf>
    <xf numFmtId="0" fontId="7" fillId="2" borderId="4" xfId="0" applyFont="1" applyFill="1" applyBorder="1" applyAlignment="1">
      <alignment horizontal="center" vertical="center"/>
    </xf>
    <xf numFmtId="0" fontId="7" fillId="0" borderId="15" xfId="0" applyFont="1" applyBorder="1" applyAlignment="1" applyProtection="1">
      <alignment horizontal="left" vertical="center"/>
      <protection locked="0"/>
    </xf>
    <xf numFmtId="0" fontId="7" fillId="0" borderId="16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vertical="center"/>
      <protection locked="0"/>
    </xf>
    <xf numFmtId="0" fontId="14" fillId="2" borderId="4" xfId="0" applyFont="1" applyFill="1" applyBorder="1" applyAlignment="1">
      <alignment horizontal="center" vertical="center"/>
    </xf>
    <xf numFmtId="0" fontId="14" fillId="0" borderId="15" xfId="0" applyFont="1" applyBorder="1" applyAlignment="1" applyProtection="1">
      <alignment horizontal="left" vertical="center"/>
      <protection locked="0"/>
    </xf>
    <xf numFmtId="0" fontId="14" fillId="0" borderId="16" xfId="0" applyFont="1" applyBorder="1" applyAlignment="1" applyProtection="1">
      <alignment horizontal="left" vertical="center"/>
      <protection locked="0"/>
    </xf>
    <xf numFmtId="182" fontId="15" fillId="0" borderId="5" xfId="10" applyNumberFormat="1" applyFont="1" applyFill="1" applyBorder="1" applyAlignment="1" applyProtection="1">
      <alignment vertical="center"/>
    </xf>
    <xf numFmtId="180" fontId="15" fillId="0" borderId="5" xfId="10" applyFont="1" applyFill="1" applyBorder="1" applyAlignment="1" applyProtection="1">
      <alignment vertical="center"/>
      <protection locked="0"/>
    </xf>
    <xf numFmtId="0" fontId="14" fillId="0" borderId="15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left" vertical="center" wrapText="1"/>
    </xf>
    <xf numFmtId="0" fontId="14" fillId="9" borderId="15" xfId="0" applyFont="1" applyFill="1" applyBorder="1" applyAlignment="1">
      <alignment horizontal="left" vertical="center" wrapText="1"/>
    </xf>
    <xf numFmtId="0" fontId="14" fillId="9" borderId="16" xfId="0" applyFont="1" applyFill="1" applyBorder="1" applyAlignment="1">
      <alignment horizontal="left" vertical="center" wrapText="1"/>
    </xf>
    <xf numFmtId="180" fontId="15" fillId="9" borderId="5" xfId="10" applyFont="1" applyFill="1" applyBorder="1" applyAlignment="1" applyProtection="1">
      <alignment vertical="center"/>
      <protection locked="0"/>
    </xf>
    <xf numFmtId="0" fontId="14" fillId="2" borderId="9" xfId="0" applyFont="1" applyFill="1" applyBorder="1" applyAlignment="1">
      <alignment vertical="center"/>
    </xf>
    <xf numFmtId="0" fontId="7" fillId="0" borderId="17" xfId="0" applyFont="1" applyBorder="1" applyAlignment="1" applyProtection="1">
      <alignment horizontal="left" vertical="center"/>
      <protection locked="0"/>
    </xf>
    <xf numFmtId="0" fontId="7" fillId="0" borderId="18" xfId="0" applyFont="1" applyBorder="1" applyAlignment="1" applyProtection="1">
      <alignment horizontal="left" vertical="center"/>
      <protection locked="0"/>
    </xf>
    <xf numFmtId="180" fontId="7" fillId="0" borderId="10" xfId="1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7" fillId="8" borderId="1" xfId="0" applyFont="1" applyFill="1" applyBorder="1" applyAlignment="1" applyProtection="1">
      <alignment horizontal="left" vertical="center"/>
      <protection locked="0"/>
    </xf>
    <xf numFmtId="0" fontId="7" fillId="8" borderId="2" xfId="0" applyFont="1" applyFill="1" applyBorder="1" applyAlignment="1" applyProtection="1">
      <alignment horizontal="left" vertical="center"/>
      <protection locked="0"/>
    </xf>
    <xf numFmtId="0" fontId="7" fillId="8" borderId="3" xfId="0" applyFont="1" applyFill="1" applyBorder="1" applyAlignment="1" applyProtection="1">
      <alignment vertical="center" wrapText="1"/>
      <protection locked="0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 applyProtection="1">
      <alignment vertical="center"/>
      <protection locked="0"/>
    </xf>
    <xf numFmtId="0" fontId="14" fillId="0" borderId="5" xfId="0" applyFont="1" applyBorder="1" applyAlignment="1">
      <alignment vertical="center"/>
    </xf>
    <xf numFmtId="180" fontId="15" fillId="2" borderId="5" xfId="10" applyFont="1" applyFill="1" applyBorder="1" applyAlignment="1" applyProtection="1">
      <alignment vertical="center"/>
    </xf>
    <xf numFmtId="180" fontId="15" fillId="2" borderId="6" xfId="10" applyFont="1" applyFill="1" applyBorder="1" applyAlignment="1" applyProtection="1">
      <alignment vertical="center"/>
    </xf>
    <xf numFmtId="180" fontId="7" fillId="2" borderId="5" xfId="10" applyFont="1" applyFill="1" applyBorder="1" applyAlignment="1" applyProtection="1">
      <alignment vertical="center"/>
    </xf>
    <xf numFmtId="180" fontId="7" fillId="2" borderId="6" xfId="10" applyFont="1" applyFill="1" applyBorder="1" applyAlignment="1" applyProtection="1">
      <alignment vertical="center"/>
    </xf>
    <xf numFmtId="0" fontId="14" fillId="2" borderId="9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 wrapText="1"/>
    </xf>
    <xf numFmtId="180" fontId="15" fillId="2" borderId="10" xfId="10" applyFont="1" applyFill="1" applyBorder="1" applyAlignment="1" applyProtection="1">
      <alignment vertical="center"/>
    </xf>
    <xf numFmtId="180" fontId="15" fillId="2" borderId="11" xfId="10" applyFont="1" applyFill="1" applyBorder="1" applyAlignment="1" applyProtection="1">
      <alignment vertical="center"/>
    </xf>
    <xf numFmtId="0" fontId="7" fillId="8" borderId="5" xfId="0" applyFont="1" applyFill="1" applyBorder="1" applyAlignment="1" applyProtection="1">
      <alignment horizontal="left" vertical="center" wrapText="1"/>
      <protection locked="0"/>
    </xf>
    <xf numFmtId="0" fontId="7" fillId="0" borderId="5" xfId="0" applyFont="1" applyBorder="1" applyAlignment="1">
      <alignment horizontal="justify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justify" vertical="center" wrapText="1"/>
    </xf>
    <xf numFmtId="2" fontId="14" fillId="2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justify" vertical="center" wrapText="1"/>
    </xf>
    <xf numFmtId="2" fontId="16" fillId="2" borderId="5" xfId="0" applyNumberFormat="1" applyFont="1" applyFill="1" applyBorder="1" applyAlignment="1">
      <alignment horizontal="center" vertical="center"/>
    </xf>
    <xf numFmtId="180" fontId="16" fillId="2" borderId="5" xfId="10" applyFont="1" applyFill="1" applyBorder="1" applyAlignment="1" applyProtection="1">
      <alignment vertical="center"/>
    </xf>
    <xf numFmtId="0" fontId="14" fillId="2" borderId="5" xfId="0" applyFont="1" applyFill="1" applyBorder="1" applyAlignment="1">
      <alignment vertical="center"/>
    </xf>
    <xf numFmtId="2" fontId="7" fillId="2" borderId="5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7" fillId="5" borderId="1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left" vertical="center"/>
    </xf>
    <xf numFmtId="0" fontId="7" fillId="0" borderId="5" xfId="0" applyFont="1" applyBorder="1" applyAlignment="1" applyProtection="1">
      <alignment horizontal="left" vertical="center"/>
      <protection locked="0"/>
    </xf>
    <xf numFmtId="0" fontId="14" fillId="0" borderId="5" xfId="0" applyFont="1" applyBorder="1" applyAlignment="1" applyProtection="1">
      <alignment horizontal="left" vertical="center" wrapText="1"/>
      <protection locked="0"/>
    </xf>
    <xf numFmtId="180" fontId="14" fillId="0" borderId="5" xfId="10" applyFont="1" applyFill="1" applyBorder="1" applyAlignment="1" applyProtection="1">
      <alignment vertical="center"/>
      <protection locked="0"/>
    </xf>
    <xf numFmtId="180" fontId="14" fillId="0" borderId="6" xfId="10" applyFont="1" applyFill="1" applyBorder="1" applyAlignment="1" applyProtection="1">
      <alignment vertical="center"/>
      <protection locked="0"/>
    </xf>
    <xf numFmtId="0" fontId="14" fillId="0" borderId="5" xfId="0" applyFont="1" applyBorder="1" applyAlignment="1" applyProtection="1">
      <alignment horizontal="left" vertical="center"/>
      <protection locked="0"/>
    </xf>
    <xf numFmtId="183" fontId="14" fillId="0" borderId="5" xfId="10" applyNumberFormat="1" applyFont="1" applyFill="1" applyBorder="1" applyAlignment="1" applyProtection="1">
      <alignment vertical="center"/>
      <protection locked="0"/>
    </xf>
    <xf numFmtId="183" fontId="14" fillId="0" borderId="6" xfId="10" applyNumberFormat="1" applyFont="1" applyFill="1" applyBorder="1" applyAlignment="1" applyProtection="1">
      <alignment vertical="center"/>
      <protection locked="0"/>
    </xf>
    <xf numFmtId="180" fontId="15" fillId="0" borderId="5" xfId="10" applyFont="1" applyFill="1" applyBorder="1" applyAlignment="1" applyProtection="1">
      <alignment vertical="center"/>
    </xf>
    <xf numFmtId="180" fontId="15" fillId="0" borderId="6" xfId="10" applyFont="1" applyFill="1" applyBorder="1" applyAlignment="1" applyProtection="1">
      <alignment vertical="center"/>
    </xf>
    <xf numFmtId="0" fontId="7" fillId="0" borderId="10" xfId="0" applyFont="1" applyBorder="1" applyAlignment="1" applyProtection="1">
      <alignment horizontal="left" vertical="center"/>
      <protection locked="0"/>
    </xf>
    <xf numFmtId="180" fontId="7" fillId="0" borderId="11" xfId="10" applyFont="1" applyFill="1" applyBorder="1" applyAlignment="1" applyProtection="1">
      <alignment vertical="center"/>
    </xf>
    <xf numFmtId="0" fontId="7" fillId="0" borderId="0" xfId="0" applyFont="1" applyAlignment="1" applyProtection="1">
      <alignment vertical="center"/>
      <protection locked="0"/>
    </xf>
    <xf numFmtId="185" fontId="7" fillId="0" borderId="0" xfId="0" applyNumberFormat="1" applyFont="1" applyAlignment="1">
      <alignment horizontal="center" vertical="center"/>
    </xf>
    <xf numFmtId="0" fontId="14" fillId="2" borderId="4" xfId="0" applyFont="1" applyFill="1" applyBorder="1" applyAlignment="1">
      <alignment horizontal="left" vertical="center"/>
    </xf>
    <xf numFmtId="185" fontId="7" fillId="0" borderId="5" xfId="0" applyNumberFormat="1" applyFont="1" applyBorder="1" applyAlignment="1">
      <alignment vertical="center"/>
    </xf>
    <xf numFmtId="185" fontId="7" fillId="0" borderId="6" xfId="0" applyNumberFormat="1" applyFont="1" applyBorder="1" applyAlignment="1">
      <alignment vertical="center"/>
    </xf>
    <xf numFmtId="0" fontId="14" fillId="2" borderId="9" xfId="0" applyFont="1" applyFill="1" applyBorder="1" applyAlignment="1">
      <alignment horizontal="left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vertical="center" wrapText="1"/>
    </xf>
    <xf numFmtId="0" fontId="14" fillId="0" borderId="5" xfId="0" applyFont="1" applyBorder="1" applyAlignment="1">
      <alignment horizontal="left" vertical="center" wrapText="1"/>
    </xf>
    <xf numFmtId="4" fontId="15" fillId="0" borderId="5" xfId="10" applyNumberFormat="1" applyFont="1" applyFill="1" applyBorder="1" applyAlignment="1" applyProtection="1">
      <alignment vertical="center"/>
    </xf>
    <xf numFmtId="4" fontId="15" fillId="0" borderId="6" xfId="10" applyNumberFormat="1" applyFont="1" applyFill="1" applyBorder="1" applyAlignment="1" applyProtection="1">
      <alignment vertical="center"/>
    </xf>
    <xf numFmtId="4" fontId="15" fillId="2" borderId="5" xfId="10" applyNumberFormat="1" applyFont="1" applyFill="1" applyBorder="1" applyAlignment="1" applyProtection="1">
      <alignment vertical="center"/>
    </xf>
    <xf numFmtId="4" fontId="15" fillId="2" borderId="6" xfId="10" applyNumberFormat="1" applyFont="1" applyFill="1" applyBorder="1" applyAlignment="1" applyProtection="1">
      <alignment vertical="center"/>
    </xf>
    <xf numFmtId="2" fontId="14" fillId="2" borderId="5" xfId="54" applyNumberFormat="1" applyFont="1" applyFill="1" applyBorder="1" applyAlignment="1">
      <alignment vertical="center"/>
    </xf>
    <xf numFmtId="2" fontId="14" fillId="2" borderId="6" xfId="54" applyNumberFormat="1" applyFont="1" applyFill="1" applyBorder="1" applyAlignment="1">
      <alignment vertical="center"/>
    </xf>
    <xf numFmtId="0" fontId="7" fillId="0" borderId="10" xfId="0" applyFont="1" applyBorder="1" applyAlignment="1">
      <alignment horizontal="left" vertical="center" wrapText="1"/>
    </xf>
    <xf numFmtId="180" fontId="7" fillId="2" borderId="10" xfId="10" applyFont="1" applyFill="1" applyBorder="1" applyAlignment="1" applyProtection="1">
      <alignment vertical="center"/>
    </xf>
    <xf numFmtId="180" fontId="7" fillId="2" borderId="11" xfId="10" applyFont="1" applyFill="1" applyBorder="1" applyAlignment="1" applyProtection="1">
      <alignment vertical="center"/>
    </xf>
    <xf numFmtId="0" fontId="14" fillId="0" borderId="5" xfId="54" applyFont="1" applyBorder="1" applyAlignment="1">
      <alignment horizontal="left" vertical="center" wrapText="1"/>
    </xf>
    <xf numFmtId="0" fontId="7" fillId="8" borderId="19" xfId="0" applyFont="1" applyFill="1" applyBorder="1" applyAlignment="1" applyProtection="1">
      <alignment horizontal="left" vertical="center"/>
      <protection locked="0"/>
    </xf>
    <xf numFmtId="0" fontId="7" fillId="8" borderId="20" xfId="0" applyFont="1" applyFill="1" applyBorder="1" applyAlignment="1" applyProtection="1">
      <alignment horizontal="left" vertical="center"/>
      <protection locked="0"/>
    </xf>
    <xf numFmtId="0" fontId="7" fillId="8" borderId="21" xfId="0" applyFont="1" applyFill="1" applyBorder="1" applyAlignment="1" applyProtection="1">
      <alignment horizontal="left" vertical="center"/>
      <protection locked="0"/>
    </xf>
    <xf numFmtId="0" fontId="7" fillId="2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25" xfId="0" applyFont="1" applyBorder="1" applyAlignment="1">
      <alignment vertical="center" wrapText="1"/>
    </xf>
    <xf numFmtId="0" fontId="14" fillId="2" borderId="22" xfId="0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left" vertical="center"/>
    </xf>
    <xf numFmtId="0" fontId="14" fillId="2" borderId="24" xfId="0" applyFont="1" applyFill="1" applyBorder="1" applyAlignment="1">
      <alignment horizontal="left" vertical="center"/>
    </xf>
    <xf numFmtId="2" fontId="7" fillId="2" borderId="25" xfId="0" applyNumberFormat="1" applyFont="1" applyFill="1" applyBorder="1" applyAlignment="1">
      <alignment vertical="center"/>
    </xf>
    <xf numFmtId="0" fontId="14" fillId="2" borderId="26" xfId="0" applyFont="1" applyFill="1" applyBorder="1" applyAlignment="1">
      <alignment horizontal="center" vertical="center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2" fontId="7" fillId="2" borderId="29" xfId="0" applyNumberFormat="1" applyFont="1" applyFill="1" applyBorder="1" applyAlignment="1">
      <alignment vertical="center"/>
    </xf>
    <xf numFmtId="0" fontId="7" fillId="2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82" fontId="15" fillId="0" borderId="5" xfId="10" applyNumberFormat="1" applyFont="1" applyFill="1" applyBorder="1" applyAlignment="1" applyProtection="1">
      <alignment vertical="center"/>
      <protection locked="0"/>
    </xf>
    <xf numFmtId="182" fontId="15" fillId="0" borderId="6" xfId="10" applyNumberFormat="1" applyFont="1" applyFill="1" applyBorder="1" applyAlignment="1" applyProtection="1">
      <alignment vertical="center"/>
      <protection locked="0"/>
    </xf>
    <xf numFmtId="182" fontId="18" fillId="0" borderId="5" xfId="10" applyNumberFormat="1" applyFont="1" applyFill="1" applyBorder="1" applyAlignment="1" applyProtection="1">
      <alignment vertical="center"/>
      <protection locked="0"/>
    </xf>
    <xf numFmtId="182" fontId="18" fillId="0" borderId="6" xfId="10" applyNumberFormat="1" applyFont="1" applyFill="1" applyBorder="1" applyAlignment="1" applyProtection="1">
      <alignment vertical="center"/>
      <protection locked="0"/>
    </xf>
    <xf numFmtId="180" fontId="15" fillId="7" borderId="5" xfId="10" applyFont="1" applyFill="1" applyBorder="1" applyAlignment="1" applyProtection="1">
      <alignment vertical="center"/>
      <protection locked="0"/>
    </xf>
    <xf numFmtId="180" fontId="15" fillId="7" borderId="6" xfId="10" applyFont="1" applyFill="1" applyBorder="1" applyAlignment="1" applyProtection="1">
      <alignment vertical="center"/>
      <protection locked="0"/>
    </xf>
    <xf numFmtId="0" fontId="14" fillId="0" borderId="9" xfId="0" applyFont="1" applyBorder="1" applyAlignment="1">
      <alignment vertical="center"/>
    </xf>
    <xf numFmtId="182" fontId="7" fillId="0" borderId="10" xfId="10" applyNumberFormat="1" applyFont="1" applyFill="1" applyBorder="1" applyAlignment="1" applyProtection="1">
      <alignment vertical="center"/>
      <protection locked="0"/>
    </xf>
    <xf numFmtId="182" fontId="7" fillId="0" borderId="11" xfId="10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7" fillId="0" borderId="0" xfId="0" applyFont="1" applyAlignment="1">
      <alignment horizontal="justify" vertical="center" wrapText="1"/>
    </xf>
    <xf numFmtId="2" fontId="7" fillId="2" borderId="0" xfId="0" applyNumberFormat="1" applyFont="1" applyFill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justify" vertical="center" wrapText="1"/>
    </xf>
    <xf numFmtId="0" fontId="7" fillId="3" borderId="0" xfId="0" applyFont="1" applyFill="1" applyAlignment="1">
      <alignment horizontal="center" vertical="center"/>
    </xf>
    <xf numFmtId="0" fontId="14" fillId="2" borderId="4" xfId="0" applyFont="1" applyFill="1" applyBorder="1" applyAlignment="1">
      <alignment vertical="center"/>
    </xf>
    <xf numFmtId="2" fontId="7" fillId="2" borderId="10" xfId="0" applyNumberFormat="1" applyFont="1" applyFill="1" applyBorder="1" applyAlignment="1">
      <alignment horizontal="center" vertical="center"/>
    </xf>
    <xf numFmtId="2" fontId="7" fillId="2" borderId="11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82" fontId="7" fillId="2" borderId="5" xfId="0" applyNumberFormat="1" applyFont="1" applyFill="1" applyBorder="1" applyAlignment="1">
      <alignment horizontal="center" vertical="center"/>
    </xf>
    <xf numFmtId="182" fontId="0" fillId="0" borderId="5" xfId="0" applyNumberFormat="1" applyBorder="1"/>
    <xf numFmtId="182" fontId="0" fillId="0" borderId="6" xfId="0" applyNumberFormat="1" applyBorder="1"/>
    <xf numFmtId="0" fontId="0" fillId="0" borderId="5" xfId="0" applyBorder="1"/>
    <xf numFmtId="0" fontId="0" fillId="0" borderId="6" xfId="0" applyBorder="1"/>
    <xf numFmtId="182" fontId="0" fillId="2" borderId="5" xfId="0" applyNumberFormat="1" applyFill="1" applyBorder="1" applyAlignment="1">
      <alignment vertical="center"/>
    </xf>
    <xf numFmtId="0" fontId="7" fillId="8" borderId="5" xfId="0" applyFont="1" applyFill="1" applyBorder="1" applyAlignment="1" applyProtection="1">
      <alignment horizontal="left" vertical="center"/>
      <protection locked="0"/>
    </xf>
    <xf numFmtId="0" fontId="14" fillId="0" borderId="5" xfId="0" applyFont="1" applyBorder="1" applyAlignment="1">
      <alignment vertical="center" wrapText="1"/>
    </xf>
    <xf numFmtId="0" fontId="17" fillId="5" borderId="5" xfId="0" applyFont="1" applyFill="1" applyBorder="1" applyAlignment="1">
      <alignment horizontal="left" vertical="center"/>
    </xf>
    <xf numFmtId="180" fontId="7" fillId="0" borderId="5" xfId="10" applyFont="1" applyFill="1" applyBorder="1" applyAlignment="1" applyProtection="1">
      <alignment vertical="center"/>
    </xf>
    <xf numFmtId="0" fontId="14" fillId="2" borderId="5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182" fontId="14" fillId="0" borderId="5" xfId="10" applyNumberFormat="1" applyFont="1" applyFill="1" applyBorder="1" applyAlignment="1" applyProtection="1">
      <alignment vertical="center"/>
      <protection locked="0"/>
    </xf>
    <xf numFmtId="182" fontId="7" fillId="0" borderId="5" xfId="10" applyNumberFormat="1" applyFont="1" applyFill="1" applyBorder="1" applyAlignment="1" applyProtection="1">
      <alignment vertical="center"/>
      <protection locked="0"/>
    </xf>
    <xf numFmtId="0" fontId="7" fillId="8" borderId="5" xfId="0" applyFont="1" applyFill="1" applyBorder="1" applyAlignment="1" applyProtection="1">
      <alignment vertical="center"/>
      <protection locked="0"/>
    </xf>
    <xf numFmtId="182" fontId="0" fillId="0" borderId="0" xfId="0" applyNumberFormat="1"/>
    <xf numFmtId="180" fontId="19" fillId="0" borderId="0" xfId="0" applyNumberFormat="1" applyFont="1"/>
    <xf numFmtId="182" fontId="19" fillId="0" borderId="0" xfId="0" applyNumberFormat="1" applyFont="1"/>
    <xf numFmtId="0" fontId="7" fillId="8" borderId="5" xfId="0" applyFont="1" applyFill="1" applyBorder="1" applyAlignment="1" applyProtection="1">
      <alignment vertical="center" wrapText="1"/>
      <protection locked="0"/>
    </xf>
    <xf numFmtId="184" fontId="0" fillId="2" borderId="5" xfId="0" applyNumberFormat="1" applyFill="1" applyBorder="1" applyAlignment="1">
      <alignment horizontal="left" vertical="center"/>
    </xf>
    <xf numFmtId="0" fontId="10" fillId="2" borderId="5" xfId="0" applyNumberFormat="1" applyFont="1" applyFill="1" applyBorder="1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distributed" wrapText="1" shrinkToFit="1" readingOrder="1"/>
    </xf>
    <xf numFmtId="0" fontId="10" fillId="10" borderId="4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21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82" fontId="0" fillId="0" borderId="5" xfId="0" applyNumberFormat="1" applyBorder="1" applyAlignment="1">
      <alignment horizontal="center" vertical="center"/>
    </xf>
    <xf numFmtId="182" fontId="0" fillId="0" borderId="6" xfId="0" applyNumberFormat="1" applyBorder="1" applyAlignment="1">
      <alignment horizontal="center" vertical="center"/>
    </xf>
    <xf numFmtId="0" fontId="10" fillId="11" borderId="4" xfId="0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182" fontId="10" fillId="11" borderId="6" xfId="0" applyNumberFormat="1" applyFont="1" applyFill="1" applyBorder="1"/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0" fillId="0" borderId="0" xfId="0" applyFont="1" applyAlignment="1"/>
    <xf numFmtId="0" fontId="10" fillId="0" borderId="0" xfId="0" applyFont="1" applyAlignment="1"/>
    <xf numFmtId="0" fontId="5" fillId="0" borderId="0" xfId="0" applyFont="1" applyAlignment="1">
      <alignment vertical="distributed" wrapText="1" shrinkToFit="1" readingOrder="1"/>
    </xf>
    <xf numFmtId="0" fontId="23" fillId="0" borderId="0" xfId="0" applyFont="1" applyAlignment="1">
      <alignment horizontal="center" wrapText="1"/>
    </xf>
    <xf numFmtId="0" fontId="7" fillId="10" borderId="5" xfId="0" applyFont="1" applyFill="1" applyBorder="1" applyAlignment="1">
      <alignment horizont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/>
    </xf>
    <xf numFmtId="182" fontId="10" fillId="10" borderId="5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1" fillId="4" borderId="1" xfId="0" applyFont="1" applyFill="1" applyBorder="1" applyAlignment="1">
      <alignment horizontal="center" vertical="top" wrapText="1"/>
    </xf>
    <xf numFmtId="0" fontId="11" fillId="4" borderId="2" xfId="0" applyFont="1" applyFill="1" applyBorder="1" applyAlignment="1">
      <alignment horizontal="center" vertical="top" wrapText="1"/>
    </xf>
    <xf numFmtId="0" fontId="11" fillId="4" borderId="3" xfId="0" applyFont="1" applyFill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center" vertical="center" wrapText="1"/>
    </xf>
    <xf numFmtId="183" fontId="22" fillId="0" borderId="5" xfId="0" applyNumberFormat="1" applyFont="1" applyBorder="1" applyAlignment="1">
      <alignment horizontal="center" vertical="center" wrapText="1"/>
    </xf>
    <xf numFmtId="4" fontId="22" fillId="0" borderId="5" xfId="0" applyNumberFormat="1" applyFont="1" applyBorder="1" applyAlignment="1">
      <alignment horizontal="center" vertical="center" wrapText="1"/>
    </xf>
    <xf numFmtId="180" fontId="22" fillId="0" borderId="6" xfId="9" applyFont="1" applyFill="1" applyBorder="1" applyAlignment="1">
      <alignment horizontal="center" vertical="center" wrapText="1"/>
    </xf>
    <xf numFmtId="182" fontId="9" fillId="0" borderId="4" xfId="55" applyNumberFormat="1" applyFont="1" applyBorder="1" applyAlignment="1">
      <alignment horizontal="center" wrapText="1"/>
    </xf>
    <xf numFmtId="182" fontId="9" fillId="0" borderId="5" xfId="55" applyNumberFormat="1" applyFont="1" applyBorder="1" applyAlignment="1">
      <alignment horizontal="center" wrapText="1"/>
    </xf>
    <xf numFmtId="182" fontId="9" fillId="0" borderId="6" xfId="42" applyNumberFormat="1" applyFont="1" applyBorder="1"/>
    <xf numFmtId="0" fontId="9" fillId="0" borderId="9" xfId="55" applyFont="1" applyBorder="1" applyAlignment="1">
      <alignment horizontal="center" vertical="center" wrapText="1"/>
    </xf>
    <xf numFmtId="0" fontId="9" fillId="0" borderId="10" xfId="55" applyFont="1" applyBorder="1" applyAlignment="1">
      <alignment horizontal="center" vertical="center" wrapText="1"/>
    </xf>
    <xf numFmtId="182" fontId="9" fillId="0" borderId="10" xfId="55" applyNumberFormat="1" applyFont="1" applyBorder="1" applyAlignment="1">
      <alignment horizontal="center" vertical="center" wrapText="1"/>
    </xf>
    <xf numFmtId="182" fontId="9" fillId="0" borderId="11" xfId="37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1" fontId="0" fillId="0" borderId="0" xfId="0" applyNumberFormat="1"/>
    <xf numFmtId="0" fontId="10" fillId="0" borderId="0" xfId="0" applyFont="1" applyAlignment="1">
      <alignment wrapText="1"/>
    </xf>
    <xf numFmtId="1" fontId="0" fillId="0" borderId="0" xfId="0" applyNumberFormat="1" applyAlignment="1">
      <alignment horizontal="center"/>
    </xf>
    <xf numFmtId="0" fontId="13" fillId="4" borderId="5" xfId="0" applyFont="1" applyFill="1" applyBorder="1" applyAlignment="1">
      <alignment horizontal="center" vertical="center" wrapText="1"/>
    </xf>
    <xf numFmtId="1" fontId="10" fillId="4" borderId="5" xfId="0" applyNumberFormat="1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1" fontId="12" fillId="9" borderId="30" xfId="0" applyNumberFormat="1" applyFont="1" applyFill="1" applyBorder="1" applyAlignment="1">
      <alignment horizontal="center" vertical="center" wrapText="1"/>
    </xf>
    <xf numFmtId="1" fontId="0" fillId="9" borderId="5" xfId="9" applyNumberFormat="1" applyFont="1" applyFill="1" applyBorder="1" applyAlignment="1">
      <alignment horizontal="center" vertical="center"/>
    </xf>
    <xf numFmtId="1" fontId="12" fillId="8" borderId="30" xfId="0" applyNumberFormat="1" applyFont="1" applyFill="1" applyBorder="1" applyAlignment="1">
      <alignment horizontal="center" vertical="center" wrapText="1"/>
    </xf>
    <xf numFmtId="1" fontId="12" fillId="9" borderId="5" xfId="0" applyNumberFormat="1" applyFont="1" applyFill="1" applyBorder="1" applyAlignment="1">
      <alignment horizontal="center" vertical="center" wrapText="1"/>
    </xf>
    <xf numFmtId="0" fontId="0" fillId="2" borderId="5" xfId="0" applyFill="1" applyBorder="1" applyAlignment="1">
      <alignment vertical="center" wrapText="1"/>
    </xf>
    <xf numFmtId="0" fontId="10" fillId="8" borderId="5" xfId="0" applyFont="1" applyFill="1" applyBorder="1" applyAlignment="1">
      <alignment horizontal="center" vertical="center" wrapText="1"/>
    </xf>
    <xf numFmtId="1" fontId="13" fillId="8" borderId="5" xfId="0" applyNumberFormat="1" applyFont="1" applyFill="1" applyBorder="1" applyAlignment="1">
      <alignment horizontal="center" vertical="center" wrapText="1"/>
    </xf>
    <xf numFmtId="182" fontId="0" fillId="0" borderId="0" xfId="0" applyNumberFormat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182" fontId="10" fillId="4" borderId="2" xfId="0" applyNumberFormat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182" fontId="12" fillId="9" borderId="5" xfId="0" applyNumberFormat="1" applyFont="1" applyFill="1" applyBorder="1" applyAlignment="1">
      <alignment horizontal="center" vertical="center" wrapText="1"/>
    </xf>
    <xf numFmtId="186" fontId="0" fillId="9" borderId="5" xfId="9" applyNumberFormat="1" applyFont="1" applyFill="1" applyBorder="1" applyAlignment="1">
      <alignment horizontal="center" vertical="center"/>
    </xf>
    <xf numFmtId="186" fontId="0" fillId="9" borderId="5" xfId="0" applyNumberFormat="1" applyFont="1" applyFill="1" applyBorder="1" applyAlignment="1">
      <alignment horizontal="center" vertical="center"/>
    </xf>
    <xf numFmtId="186" fontId="14" fillId="9" borderId="5" xfId="0" applyNumberFormat="1" applyFont="1" applyFill="1" applyBorder="1" applyAlignment="1">
      <alignment horizontal="center" vertical="center" wrapText="1"/>
    </xf>
    <xf numFmtId="186" fontId="0" fillId="9" borderId="5" xfId="0" applyNumberFormat="1" applyFont="1" applyFill="1" applyBorder="1" applyAlignment="1">
      <alignment horizontal="center" vertical="center" wrapText="1"/>
    </xf>
    <xf numFmtId="186" fontId="12" fillId="9" borderId="5" xfId="0" applyNumberFormat="1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82" fontId="13" fillId="0" borderId="1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10" xfId="0" applyBorder="1"/>
    <xf numFmtId="180" fontId="0" fillId="0" borderId="10" xfId="0" applyNumberFormat="1" applyBorder="1"/>
    <xf numFmtId="0" fontId="10" fillId="4" borderId="3" xfId="0" applyFont="1" applyFill="1" applyBorder="1" applyAlignment="1">
      <alignment horizontal="center" vertical="center" wrapText="1"/>
    </xf>
    <xf numFmtId="186" fontId="14" fillId="12" borderId="6" xfId="0" applyNumberFormat="1" applyFont="1" applyFill="1" applyBorder="1" applyAlignment="1">
      <alignment horizontal="center" vertical="center"/>
    </xf>
    <xf numFmtId="4" fontId="26" fillId="0" borderId="11" xfId="0" applyNumberFormat="1" applyFont="1" applyBorder="1" applyAlignment="1">
      <alignment horizontal="center"/>
    </xf>
    <xf numFmtId="0" fontId="7" fillId="0" borderId="0" xfId="0" applyFont="1" applyAlignment="1">
      <alignment horizontal="center" vertical="distributed" wrapText="1" shrinkToFit="1" readingOrder="1"/>
    </xf>
    <xf numFmtId="0" fontId="27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0" fontId="7" fillId="0" borderId="0" xfId="0" applyFont="1" applyAlignment="1">
      <alignment vertical="center" wrapText="1"/>
    </xf>
  </cellXfs>
  <cellStyles count="56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Moeda 2 2" xfId="10"/>
    <cellStyle name="Hyperlink seguido" xfId="11" builtinId="9"/>
    <cellStyle name="Hyperlink" xfId="12" builtinId="8"/>
    <cellStyle name="40% - Ênfase 2" xfId="13" builtinId="35"/>
    <cellStyle name="Observação" xfId="14" builtinId="10"/>
    <cellStyle name="Normal 2" xfId="15"/>
    <cellStyle name="40% - Ênfase 6" xfId="16" builtinId="51"/>
    <cellStyle name="Texto de Aviso" xfId="17" builtinId="11"/>
    <cellStyle name="Título" xfId="18" builtinId="15"/>
    <cellStyle name="Texto Explicativo" xfId="19" builtinId="53"/>
    <cellStyle name="Moeda 4" xfId="20"/>
    <cellStyle name="Ênfase 3" xfId="21" builtinId="37"/>
    <cellStyle name="Título 1" xfId="22" builtinId="16"/>
    <cellStyle name="Ênfase 4" xfId="23" builtinId="41"/>
    <cellStyle name="Título 2" xfId="24" builtinId="17"/>
    <cellStyle name="Ênfase 5" xfId="25" builtinId="45"/>
    <cellStyle name="Título 3" xfId="26" builtinId="18"/>
    <cellStyle name="Ênfase 6" xfId="27" builtinId="49"/>
    <cellStyle name="Título 4" xfId="28" builtinId="19"/>
    <cellStyle name="Entrada" xfId="29" builtinId="20"/>
    <cellStyle name="Saída" xfId="30" builtinId="21"/>
    <cellStyle name="Cálculo" xfId="31" builtinId="22"/>
    <cellStyle name="Total" xfId="32" builtinId="25"/>
    <cellStyle name="40% - Ênfase 1" xfId="33" builtinId="31"/>
    <cellStyle name="Bom" xfId="34" builtinId="26"/>
    <cellStyle name="Ruim" xfId="35" builtinId="27"/>
    <cellStyle name="Neutro" xfId="36" builtinId="28"/>
    <cellStyle name="Moeda 2" xfId="37"/>
    <cellStyle name="20% - Ênfase 5" xfId="38" builtinId="46"/>
    <cellStyle name="Ênfase 1" xfId="39" builtinId="29"/>
    <cellStyle name="20% - Ênfase 1" xfId="40" builtinId="30"/>
    <cellStyle name="60% - Ênfase 1" xfId="41" builtinId="32"/>
    <cellStyle name="Moeda 3" xfId="42"/>
    <cellStyle name="20% - Ênfase 6" xfId="43" builtinId="50"/>
    <cellStyle name="Ênfase 2" xfId="44" builtinId="33"/>
    <cellStyle name="20% - Ênfase 2" xfId="45" builtinId="34"/>
    <cellStyle name="60% - Ênfase 2" xfId="46" builtinId="36"/>
    <cellStyle name="40% - Ênfase 3" xfId="47" builtinId="39"/>
    <cellStyle name="60% - Ênfase 3" xfId="48" builtinId="40"/>
    <cellStyle name="20% - Ênfase 4" xfId="49" builtinId="42"/>
    <cellStyle name="60% - Ênfase 4" xfId="50" builtinId="44"/>
    <cellStyle name="40% - Ênfase 5" xfId="51" builtinId="47"/>
    <cellStyle name="60% - Ênfase 5" xfId="52" builtinId="48"/>
    <cellStyle name="60% - Ênfase 6" xfId="53" builtinId="52"/>
    <cellStyle name="Normal 2 2" xfId="54"/>
    <cellStyle name="Normal 3" xfId="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'Anexo II-B Distribui&#231;&#227;o'!A1"/><Relationship Id="rId8" Type="http://schemas.openxmlformats.org/officeDocument/2006/relationships/hyperlink" Target="#'Anexo II-A Sal&#225;rios'!A1"/><Relationship Id="rId7" Type="http://schemas.openxmlformats.org/officeDocument/2006/relationships/hyperlink" Target="#'Anexo IV D - Custo Total MDO'!A1"/><Relationship Id="rId6" Type="http://schemas.openxmlformats.org/officeDocument/2006/relationships/hyperlink" Target="#'An IV A Custo Grupo 1'!A1"/><Relationship Id="rId5" Type="http://schemas.openxmlformats.org/officeDocument/2006/relationships/hyperlink" Target="#'An IV C Custo Grupo 3'!A1"/><Relationship Id="rId4" Type="http://schemas.openxmlformats.org/officeDocument/2006/relationships/hyperlink" Target="#'An IV B Custo Grupo 2'!A1"/><Relationship Id="rId3" Type="http://schemas.openxmlformats.org/officeDocument/2006/relationships/hyperlink" Target="#'Anexo III-C Uniformes'!A1"/><Relationship Id="rId2" Type="http://schemas.openxmlformats.org/officeDocument/2006/relationships/hyperlink" Target="#'Anexo III-B Material'!A1"/><Relationship Id="rId1" Type="http://schemas.openxmlformats.org/officeDocument/2006/relationships/hyperlink" Target="#'Anexo III-A Equip.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7" Type="http://schemas.openxmlformats.org/officeDocument/2006/relationships/image" Target="../media/image10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3" Type="http://schemas.openxmlformats.org/officeDocument/2006/relationships/image" Target="../media/image6.emf"/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180975</xdr:colOff>
      <xdr:row>5</xdr:row>
      <xdr:rowOff>104775</xdr:rowOff>
    </xdr:from>
    <xdr:to>
      <xdr:col>9</xdr:col>
      <xdr:colOff>104775</xdr:colOff>
      <xdr:row>9</xdr:row>
      <xdr:rowOff>152400</xdr:rowOff>
    </xdr:to>
    <xdr:sp>
      <xdr:nvSpPr>
        <xdr:cNvPr id="2" name="Retângulo de cantos arredondados 3">
          <a:hlinkClick xmlns:r="http://schemas.openxmlformats.org/officeDocument/2006/relationships" r:id="rId1"/>
        </xdr:cNvPr>
        <xdr:cNvSpPr/>
      </xdr:nvSpPr>
      <xdr:spPr>
        <a:xfrm>
          <a:off x="5438775" y="1350645"/>
          <a:ext cx="239077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III A - Relação dos Equipamentos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28575</xdr:colOff>
      <xdr:row>11</xdr:row>
      <xdr:rowOff>55245</xdr:rowOff>
    </xdr:from>
    <xdr:to>
      <xdr:col>2</xdr:col>
      <xdr:colOff>396240</xdr:colOff>
      <xdr:row>15</xdr:row>
      <xdr:rowOff>93345</xdr:rowOff>
    </xdr:to>
    <xdr:sp>
      <xdr:nvSpPr>
        <xdr:cNvPr id="3" name="Retângulo de cantos arredondados 3">
          <a:hlinkClick xmlns:r="http://schemas.openxmlformats.org/officeDocument/2006/relationships" r:id="rId2"/>
        </xdr:cNvPr>
        <xdr:cNvSpPr/>
      </xdr:nvSpPr>
      <xdr:spPr>
        <a:xfrm>
          <a:off x="28575" y="2444115"/>
          <a:ext cx="238696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III B - Relação dos Materiais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676275</xdr:colOff>
      <xdr:row>11</xdr:row>
      <xdr:rowOff>66675</xdr:rowOff>
    </xdr:from>
    <xdr:to>
      <xdr:col>4</xdr:col>
      <xdr:colOff>630555</xdr:colOff>
      <xdr:row>15</xdr:row>
      <xdr:rowOff>104775</xdr:rowOff>
    </xdr:to>
    <xdr:sp>
      <xdr:nvSpPr>
        <xdr:cNvPr id="4" name="Retângulo de cantos arredondados 3">
          <a:hlinkClick xmlns:r="http://schemas.openxmlformats.org/officeDocument/2006/relationships" r:id="rId3"/>
        </xdr:cNvPr>
        <xdr:cNvSpPr/>
      </xdr:nvSpPr>
      <xdr:spPr>
        <a:xfrm>
          <a:off x="2695575" y="2455545"/>
          <a:ext cx="237363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III C - Relação </a:t>
          </a:r>
          <a:r>
            <a:rPr lang="pt-PT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dos Uniformes, EPIS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0</xdr:colOff>
      <xdr:row>16</xdr:row>
      <xdr:rowOff>154305</xdr:rowOff>
    </xdr:from>
    <xdr:to>
      <xdr:col>2</xdr:col>
      <xdr:colOff>371475</xdr:colOff>
      <xdr:row>21</xdr:row>
      <xdr:rowOff>5715</xdr:rowOff>
    </xdr:to>
    <xdr:sp>
      <xdr:nvSpPr>
        <xdr:cNvPr id="5" name="Retângulo de cantos arredondados 3">
          <a:hlinkClick xmlns:r="http://schemas.openxmlformats.org/officeDocument/2006/relationships" r:id="rId4"/>
        </xdr:cNvPr>
        <xdr:cNvSpPr/>
      </xdr:nvSpPr>
      <xdr:spPr>
        <a:xfrm>
          <a:off x="0" y="3505200"/>
          <a:ext cx="2390775" cy="803910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B - Custo Postos Grupo 2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685800</xdr:colOff>
      <xdr:row>16</xdr:row>
      <xdr:rowOff>140970</xdr:rowOff>
    </xdr:from>
    <xdr:to>
      <xdr:col>4</xdr:col>
      <xdr:colOff>647700</xdr:colOff>
      <xdr:row>20</xdr:row>
      <xdr:rowOff>188595</xdr:rowOff>
    </xdr:to>
    <xdr:sp>
      <xdr:nvSpPr>
        <xdr:cNvPr id="6" name="Retângulo de cantos arredondados 3">
          <a:hlinkClick xmlns:r="http://schemas.openxmlformats.org/officeDocument/2006/relationships" r:id="rId5"/>
        </xdr:cNvPr>
        <xdr:cNvSpPr/>
      </xdr:nvSpPr>
      <xdr:spPr>
        <a:xfrm>
          <a:off x="2705100" y="3491865"/>
          <a:ext cx="238125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C - Custo Postos Grupo 3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190500</xdr:colOff>
      <xdr:row>11</xdr:row>
      <xdr:rowOff>66675</xdr:rowOff>
    </xdr:from>
    <xdr:to>
      <xdr:col>9</xdr:col>
      <xdr:colOff>97155</xdr:colOff>
      <xdr:row>15</xdr:row>
      <xdr:rowOff>104775</xdr:rowOff>
    </xdr:to>
    <xdr:sp>
      <xdr:nvSpPr>
        <xdr:cNvPr id="7" name="Retângulo de cantos arredondados 3">
          <a:hlinkClick xmlns:r="http://schemas.openxmlformats.org/officeDocument/2006/relationships" r:id="rId6"/>
        </xdr:cNvPr>
        <xdr:cNvSpPr/>
      </xdr:nvSpPr>
      <xdr:spPr>
        <a:xfrm>
          <a:off x="5448300" y="2455545"/>
          <a:ext cx="237363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A - Custo Postos Grupo 1</a:t>
          </a:r>
          <a:r>
            <a:rPr lang="pt-PT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123825</xdr:colOff>
      <xdr:row>16</xdr:row>
      <xdr:rowOff>179070</xdr:rowOff>
    </xdr:from>
    <xdr:to>
      <xdr:col>9</xdr:col>
      <xdr:colOff>38100</xdr:colOff>
      <xdr:row>21</xdr:row>
      <xdr:rowOff>36195</xdr:rowOff>
    </xdr:to>
    <xdr:sp>
      <xdr:nvSpPr>
        <xdr:cNvPr id="8" name="Retângulo de cantos arredondados 3">
          <a:hlinkClick xmlns:r="http://schemas.openxmlformats.org/officeDocument/2006/relationships" r:id="rId7"/>
        </xdr:cNvPr>
        <xdr:cNvSpPr/>
      </xdr:nvSpPr>
      <xdr:spPr>
        <a:xfrm>
          <a:off x="5381625" y="3529965"/>
          <a:ext cx="238125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D - Composição custos totais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</xdr:colOff>
      <xdr:row>5</xdr:row>
      <xdr:rowOff>152400</xdr:rowOff>
    </xdr:from>
    <xdr:to>
      <xdr:col>2</xdr:col>
      <xdr:colOff>428625</xdr:colOff>
      <xdr:row>10</xdr:row>
      <xdr:rowOff>9525</xdr:rowOff>
    </xdr:to>
    <xdr:sp>
      <xdr:nvSpPr>
        <xdr:cNvPr id="10" name="Retângulo de cantos arredondados 3">
          <a:hlinkClick xmlns:r="http://schemas.openxmlformats.org/officeDocument/2006/relationships" r:id="rId8"/>
        </xdr:cNvPr>
        <xdr:cNvSpPr/>
      </xdr:nvSpPr>
      <xdr:spPr>
        <a:xfrm>
          <a:off x="57150" y="1398270"/>
          <a:ext cx="239077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 A - Média Salarial (informativo)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666750</xdr:colOff>
      <xdr:row>5</xdr:row>
      <xdr:rowOff>133350</xdr:rowOff>
    </xdr:from>
    <xdr:to>
      <xdr:col>4</xdr:col>
      <xdr:colOff>638175</xdr:colOff>
      <xdr:row>9</xdr:row>
      <xdr:rowOff>180975</xdr:rowOff>
    </xdr:to>
    <xdr:sp>
      <xdr:nvSpPr>
        <xdr:cNvPr id="9" name="Retângulo de cantos arredondados 3">
          <a:hlinkClick xmlns:r="http://schemas.openxmlformats.org/officeDocument/2006/relationships" r:id="rId9"/>
        </xdr:cNvPr>
        <xdr:cNvSpPr/>
      </xdr:nvSpPr>
      <xdr:spPr>
        <a:xfrm>
          <a:off x="2686050" y="1379220"/>
          <a:ext cx="239077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 B - Distribuição dos Postos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596900</xdr:colOff>
      <xdr:row>0</xdr:row>
      <xdr:rowOff>114300</xdr:rowOff>
    </xdr:from>
    <xdr:to>
      <xdr:col>6</xdr:col>
      <xdr:colOff>375483</xdr:colOff>
      <xdr:row>4</xdr:row>
      <xdr:rowOff>57150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83375" y="114300"/>
          <a:ext cx="1073785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390526</xdr:colOff>
      <xdr:row>0</xdr:row>
      <xdr:rowOff>0</xdr:rowOff>
    </xdr:from>
    <xdr:to>
      <xdr:col>8</xdr:col>
      <xdr:colOff>402691</xdr:colOff>
      <xdr:row>3</xdr:row>
      <xdr:rowOff>28575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00775" y="0"/>
          <a:ext cx="916940" cy="60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866775</xdr:colOff>
      <xdr:row>0</xdr:row>
      <xdr:rowOff>0</xdr:rowOff>
    </xdr:from>
    <xdr:to>
      <xdr:col>6</xdr:col>
      <xdr:colOff>364590</xdr:colOff>
      <xdr:row>3</xdr:row>
      <xdr:rowOff>28575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86675" y="0"/>
          <a:ext cx="916940" cy="60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552451</xdr:colOff>
      <xdr:row>0</xdr:row>
      <xdr:rowOff>0</xdr:rowOff>
    </xdr:from>
    <xdr:to>
      <xdr:col>6</xdr:col>
      <xdr:colOff>594998</xdr:colOff>
      <xdr:row>2</xdr:row>
      <xdr:rowOff>123825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10125" y="0"/>
          <a:ext cx="756920" cy="4978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584200</xdr:colOff>
      <xdr:row>0</xdr:row>
      <xdr:rowOff>0</xdr:rowOff>
    </xdr:from>
    <xdr:to>
      <xdr:col>7</xdr:col>
      <xdr:colOff>39372</xdr:colOff>
      <xdr:row>2</xdr:row>
      <xdr:rowOff>123825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13550" y="0"/>
          <a:ext cx="760095" cy="4978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7</xdr:col>
      <xdr:colOff>297554</xdr:colOff>
      <xdr:row>10</xdr:row>
      <xdr:rowOff>142875</xdr:rowOff>
    </xdr:to>
    <xdr:pic>
      <xdr:nvPicPr>
        <xdr:cNvPr id="3" name="Imagem 2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29350" y="2550795"/>
          <a:ext cx="1602105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</xdr:colOff>
      <xdr:row>10</xdr:row>
      <xdr:rowOff>1</xdr:rowOff>
    </xdr:from>
    <xdr:to>
      <xdr:col>7</xdr:col>
      <xdr:colOff>161926</xdr:colOff>
      <xdr:row>10</xdr:row>
      <xdr:rowOff>1297599</xdr:rowOff>
    </xdr:to>
    <xdr:pic>
      <xdr:nvPicPr>
        <xdr:cNvPr id="4" name="Imagem 3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29350" y="4008120"/>
          <a:ext cx="1466850" cy="1297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1181100</xdr:colOff>
      <xdr:row>12</xdr:row>
      <xdr:rowOff>48683</xdr:rowOff>
    </xdr:to>
    <xdr:pic>
      <xdr:nvPicPr>
        <xdr:cNvPr id="5" name="Imagem 4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29350" y="5322570"/>
          <a:ext cx="1181100" cy="1181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11643</xdr:colOff>
      <xdr:row>11</xdr:row>
      <xdr:rowOff>1127127</xdr:rowOff>
    </xdr:from>
    <xdr:to>
      <xdr:col>6</xdr:col>
      <xdr:colOff>1208618</xdr:colOff>
      <xdr:row>12</xdr:row>
      <xdr:rowOff>1193801</xdr:rowOff>
    </xdr:to>
    <xdr:pic>
      <xdr:nvPicPr>
        <xdr:cNvPr id="6" name="Imagem 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40780" y="6449695"/>
          <a:ext cx="119697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21166</xdr:colOff>
      <xdr:row>13</xdr:row>
      <xdr:rowOff>42332</xdr:rowOff>
    </xdr:from>
    <xdr:to>
      <xdr:col>7</xdr:col>
      <xdr:colOff>38883</xdr:colOff>
      <xdr:row>13</xdr:row>
      <xdr:rowOff>1356147</xdr:rowOff>
    </xdr:to>
    <xdr:pic>
      <xdr:nvPicPr>
        <xdr:cNvPr id="7" name="Imagem 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50305" y="7888605"/>
          <a:ext cx="1322705" cy="1313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7</xdr:col>
      <xdr:colOff>222250</xdr:colOff>
      <xdr:row>14</xdr:row>
      <xdr:rowOff>1663817</xdr:rowOff>
    </xdr:to>
    <xdr:pic>
      <xdr:nvPicPr>
        <xdr:cNvPr id="8" name="Imagem 7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29350" y="9304020"/>
          <a:ext cx="1527175" cy="1663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642938</xdr:colOff>
      <xdr:row>0</xdr:row>
      <xdr:rowOff>0</xdr:rowOff>
    </xdr:from>
    <xdr:to>
      <xdr:col>7</xdr:col>
      <xdr:colOff>776168</xdr:colOff>
      <xdr:row>3</xdr:row>
      <xdr:rowOff>59530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95670" y="0"/>
          <a:ext cx="990600" cy="647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531495</xdr:colOff>
      <xdr:row>0</xdr:row>
      <xdr:rowOff>0</xdr:rowOff>
    </xdr:from>
    <xdr:to>
      <xdr:col>7</xdr:col>
      <xdr:colOff>720190</xdr:colOff>
      <xdr:row>3</xdr:row>
      <xdr:rowOff>157418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1070" y="0"/>
          <a:ext cx="1102995" cy="8140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693420</xdr:colOff>
      <xdr:row>0</xdr:row>
      <xdr:rowOff>0</xdr:rowOff>
    </xdr:from>
    <xdr:to>
      <xdr:col>6</xdr:col>
      <xdr:colOff>704850</xdr:colOff>
      <xdr:row>3</xdr:row>
      <xdr:rowOff>5404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99045" y="0"/>
          <a:ext cx="897255" cy="6623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223620</xdr:colOff>
      <xdr:row>3</xdr:row>
      <xdr:rowOff>157418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24750" y="0"/>
          <a:ext cx="1109345" cy="8140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5"/>
  <sheetViews>
    <sheetView showGridLines="0" view="pageLayout" zoomScaleNormal="100" workbookViewId="0">
      <selection activeCell="K3" sqref="K3"/>
    </sheetView>
  </sheetViews>
  <sheetFormatPr defaultColWidth="8.85714285714286" defaultRowHeight="15"/>
  <cols>
    <col min="2" max="2" width="21.4285714285714" customWidth="1"/>
    <col min="3" max="3" width="17.2857142857143" customWidth="1"/>
    <col min="4" max="4" width="19" customWidth="1"/>
    <col min="5" max="5" width="12.2857142857143" customWidth="1"/>
    <col min="6" max="6" width="8.42857142857143" customWidth="1"/>
    <col min="7" max="7" width="10.8571428571429" customWidth="1"/>
  </cols>
  <sheetData>
    <row r="1" ht="18" customHeight="1" spans="1:14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313"/>
      <c r="L1" s="313"/>
      <c r="M1" s="313"/>
      <c r="N1" s="313"/>
    </row>
    <row r="2" ht="18.75" spans="1:14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314"/>
      <c r="L2" s="314"/>
      <c r="M2" s="314"/>
      <c r="N2" s="314"/>
    </row>
    <row r="3" ht="14.45" customHeight="1" spans="1:8">
      <c r="A3" s="311"/>
      <c r="B3" s="311"/>
      <c r="C3" s="311"/>
      <c r="D3" s="311"/>
      <c r="E3" s="311"/>
      <c r="F3" s="311"/>
      <c r="G3" s="311"/>
      <c r="H3" s="247"/>
    </row>
    <row r="4" ht="31.9" customHeight="1" spans="1:14">
      <c r="A4" s="30" t="s">
        <v>2</v>
      </c>
      <c r="B4" s="30"/>
      <c r="C4" s="30"/>
      <c r="D4" s="30"/>
      <c r="E4" s="30"/>
      <c r="F4" s="30"/>
      <c r="G4" s="30"/>
      <c r="H4" s="30"/>
      <c r="I4" s="30"/>
      <c r="J4" s="30"/>
      <c r="K4" s="315"/>
      <c r="L4" s="315"/>
      <c r="M4" s="315"/>
      <c r="N4" s="315"/>
    </row>
    <row r="15" ht="15.75" spans="5:5">
      <c r="E15" s="312" t="s">
        <v>3</v>
      </c>
    </row>
  </sheetData>
  <mergeCells count="4">
    <mergeCell ref="A1:J1"/>
    <mergeCell ref="A2:J2"/>
    <mergeCell ref="A3:G3"/>
    <mergeCell ref="A4:J4"/>
  </mergeCells>
  <pageMargins left="0.511805555555556" right="0.511805555555556" top="0.786805555555556" bottom="0.786805555555556" header="0.314583333333333" footer="0.314583333333333"/>
  <pageSetup paperSize="9" fitToHeight="0" orientation="landscape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7"/>
  <sheetViews>
    <sheetView tabSelected="1" view="pageLayout" zoomScaleNormal="100" workbookViewId="0">
      <selection activeCell="G27" sqref="G27"/>
    </sheetView>
  </sheetViews>
  <sheetFormatPr defaultColWidth="11.4285714285714" defaultRowHeight="15" outlineLevelCol="7"/>
  <cols>
    <col min="1" max="1" width="5.14285714285714" style="1" customWidth="1"/>
    <col min="2" max="2" width="40.4285714285714" style="1" customWidth="1"/>
    <col min="3" max="3" width="7.71428571428571" style="1" customWidth="1"/>
    <col min="4" max="4" width="15" style="1" customWidth="1"/>
    <col min="5" max="5" width="23" style="1" customWidth="1"/>
    <col min="6" max="6" width="19.4285714285714" style="1" customWidth="1"/>
    <col min="7" max="7" width="21.2857142857143" style="2" customWidth="1"/>
    <col min="8" max="8" width="11.4285714285714" style="1" customWidth="1"/>
    <col min="9" max="9" width="46" style="1" customWidth="1"/>
    <col min="10" max="10" width="17" style="1" customWidth="1"/>
    <col min="11" max="11" width="14.2857142857143" style="1" customWidth="1"/>
    <col min="12" max="257" width="11.4285714285714" style="1"/>
    <col min="258" max="258" width="5.14285714285714" style="1" customWidth="1"/>
    <col min="259" max="259" width="57.5714285714286" style="1" customWidth="1"/>
    <col min="260" max="260" width="16.7142857142857" style="1" customWidth="1"/>
    <col min="261" max="261" width="10.2857142857143" style="1" customWidth="1"/>
    <col min="262" max="262" width="6.85714285714286" style="1" customWidth="1"/>
    <col min="263" max="263" width="7.85714285714286" style="1" customWidth="1"/>
    <col min="264" max="264" width="11.4285714285714" style="1"/>
    <col min="265" max="265" width="46" style="1" customWidth="1"/>
    <col min="266" max="266" width="17" style="1" customWidth="1"/>
    <col min="267" max="267" width="14.2857142857143" style="1" customWidth="1"/>
    <col min="268" max="513" width="11.4285714285714" style="1"/>
    <col min="514" max="514" width="5.14285714285714" style="1" customWidth="1"/>
    <col min="515" max="515" width="57.5714285714286" style="1" customWidth="1"/>
    <col min="516" max="516" width="16.7142857142857" style="1" customWidth="1"/>
    <col min="517" max="517" width="10.2857142857143" style="1" customWidth="1"/>
    <col min="518" max="518" width="6.85714285714286" style="1" customWidth="1"/>
    <col min="519" max="519" width="7.85714285714286" style="1" customWidth="1"/>
    <col min="520" max="520" width="11.4285714285714" style="1"/>
    <col min="521" max="521" width="46" style="1" customWidth="1"/>
    <col min="522" max="522" width="17" style="1" customWidth="1"/>
    <col min="523" max="523" width="14.2857142857143" style="1" customWidth="1"/>
    <col min="524" max="769" width="11.4285714285714" style="1"/>
    <col min="770" max="770" width="5.14285714285714" style="1" customWidth="1"/>
    <col min="771" max="771" width="57.5714285714286" style="1" customWidth="1"/>
    <col min="772" max="772" width="16.7142857142857" style="1" customWidth="1"/>
    <col min="773" max="773" width="10.2857142857143" style="1" customWidth="1"/>
    <col min="774" max="774" width="6.85714285714286" style="1" customWidth="1"/>
    <col min="775" max="775" width="7.85714285714286" style="1" customWidth="1"/>
    <col min="776" max="776" width="11.4285714285714" style="1"/>
    <col min="777" max="777" width="46" style="1" customWidth="1"/>
    <col min="778" max="778" width="17" style="1" customWidth="1"/>
    <col min="779" max="779" width="14.2857142857143" style="1" customWidth="1"/>
    <col min="780" max="1025" width="11.4285714285714" style="1"/>
    <col min="1026" max="1026" width="5.14285714285714" style="1" customWidth="1"/>
    <col min="1027" max="1027" width="57.5714285714286" style="1" customWidth="1"/>
    <col min="1028" max="1028" width="16.7142857142857" style="1" customWidth="1"/>
    <col min="1029" max="1029" width="10.2857142857143" style="1" customWidth="1"/>
    <col min="1030" max="1030" width="6.85714285714286" style="1" customWidth="1"/>
    <col min="1031" max="1031" width="7.85714285714286" style="1" customWidth="1"/>
    <col min="1032" max="1032" width="11.4285714285714" style="1"/>
    <col min="1033" max="1033" width="46" style="1" customWidth="1"/>
    <col min="1034" max="1034" width="17" style="1" customWidth="1"/>
    <col min="1035" max="1035" width="14.2857142857143" style="1" customWidth="1"/>
    <col min="1036" max="1281" width="11.4285714285714" style="1"/>
    <col min="1282" max="1282" width="5.14285714285714" style="1" customWidth="1"/>
    <col min="1283" max="1283" width="57.5714285714286" style="1" customWidth="1"/>
    <col min="1284" max="1284" width="16.7142857142857" style="1" customWidth="1"/>
    <col min="1285" max="1285" width="10.2857142857143" style="1" customWidth="1"/>
    <col min="1286" max="1286" width="6.85714285714286" style="1" customWidth="1"/>
    <col min="1287" max="1287" width="7.85714285714286" style="1" customWidth="1"/>
    <col min="1288" max="1288" width="11.4285714285714" style="1"/>
    <col min="1289" max="1289" width="46" style="1" customWidth="1"/>
    <col min="1290" max="1290" width="17" style="1" customWidth="1"/>
    <col min="1291" max="1291" width="14.2857142857143" style="1" customWidth="1"/>
    <col min="1292" max="1537" width="11.4285714285714" style="1"/>
    <col min="1538" max="1538" width="5.14285714285714" style="1" customWidth="1"/>
    <col min="1539" max="1539" width="57.5714285714286" style="1" customWidth="1"/>
    <col min="1540" max="1540" width="16.7142857142857" style="1" customWidth="1"/>
    <col min="1541" max="1541" width="10.2857142857143" style="1" customWidth="1"/>
    <col min="1542" max="1542" width="6.85714285714286" style="1" customWidth="1"/>
    <col min="1543" max="1543" width="7.85714285714286" style="1" customWidth="1"/>
    <col min="1544" max="1544" width="11.4285714285714" style="1"/>
    <col min="1545" max="1545" width="46" style="1" customWidth="1"/>
    <col min="1546" max="1546" width="17" style="1" customWidth="1"/>
    <col min="1547" max="1547" width="14.2857142857143" style="1" customWidth="1"/>
    <col min="1548" max="1793" width="11.4285714285714" style="1"/>
    <col min="1794" max="1794" width="5.14285714285714" style="1" customWidth="1"/>
    <col min="1795" max="1795" width="57.5714285714286" style="1" customWidth="1"/>
    <col min="1796" max="1796" width="16.7142857142857" style="1" customWidth="1"/>
    <col min="1797" max="1797" width="10.2857142857143" style="1" customWidth="1"/>
    <col min="1798" max="1798" width="6.85714285714286" style="1" customWidth="1"/>
    <col min="1799" max="1799" width="7.85714285714286" style="1" customWidth="1"/>
    <col min="1800" max="1800" width="11.4285714285714" style="1"/>
    <col min="1801" max="1801" width="46" style="1" customWidth="1"/>
    <col min="1802" max="1802" width="17" style="1" customWidth="1"/>
    <col min="1803" max="1803" width="14.2857142857143" style="1" customWidth="1"/>
    <col min="1804" max="2049" width="11.4285714285714" style="1"/>
    <col min="2050" max="2050" width="5.14285714285714" style="1" customWidth="1"/>
    <col min="2051" max="2051" width="57.5714285714286" style="1" customWidth="1"/>
    <col min="2052" max="2052" width="16.7142857142857" style="1" customWidth="1"/>
    <col min="2053" max="2053" width="10.2857142857143" style="1" customWidth="1"/>
    <col min="2054" max="2054" width="6.85714285714286" style="1" customWidth="1"/>
    <col min="2055" max="2055" width="7.85714285714286" style="1" customWidth="1"/>
    <col min="2056" max="2056" width="11.4285714285714" style="1"/>
    <col min="2057" max="2057" width="46" style="1" customWidth="1"/>
    <col min="2058" max="2058" width="17" style="1" customWidth="1"/>
    <col min="2059" max="2059" width="14.2857142857143" style="1" customWidth="1"/>
    <col min="2060" max="2305" width="11.4285714285714" style="1"/>
    <col min="2306" max="2306" width="5.14285714285714" style="1" customWidth="1"/>
    <col min="2307" max="2307" width="57.5714285714286" style="1" customWidth="1"/>
    <col min="2308" max="2308" width="16.7142857142857" style="1" customWidth="1"/>
    <col min="2309" max="2309" width="10.2857142857143" style="1" customWidth="1"/>
    <col min="2310" max="2310" width="6.85714285714286" style="1" customWidth="1"/>
    <col min="2311" max="2311" width="7.85714285714286" style="1" customWidth="1"/>
    <col min="2312" max="2312" width="11.4285714285714" style="1"/>
    <col min="2313" max="2313" width="46" style="1" customWidth="1"/>
    <col min="2314" max="2314" width="17" style="1" customWidth="1"/>
    <col min="2315" max="2315" width="14.2857142857143" style="1" customWidth="1"/>
    <col min="2316" max="2561" width="11.4285714285714" style="1"/>
    <col min="2562" max="2562" width="5.14285714285714" style="1" customWidth="1"/>
    <col min="2563" max="2563" width="57.5714285714286" style="1" customWidth="1"/>
    <col min="2564" max="2564" width="16.7142857142857" style="1" customWidth="1"/>
    <col min="2565" max="2565" width="10.2857142857143" style="1" customWidth="1"/>
    <col min="2566" max="2566" width="6.85714285714286" style="1" customWidth="1"/>
    <col min="2567" max="2567" width="7.85714285714286" style="1" customWidth="1"/>
    <col min="2568" max="2568" width="11.4285714285714" style="1"/>
    <col min="2569" max="2569" width="46" style="1" customWidth="1"/>
    <col min="2570" max="2570" width="17" style="1" customWidth="1"/>
    <col min="2571" max="2571" width="14.2857142857143" style="1" customWidth="1"/>
    <col min="2572" max="2817" width="11.4285714285714" style="1"/>
    <col min="2818" max="2818" width="5.14285714285714" style="1" customWidth="1"/>
    <col min="2819" max="2819" width="57.5714285714286" style="1" customWidth="1"/>
    <col min="2820" max="2820" width="16.7142857142857" style="1" customWidth="1"/>
    <col min="2821" max="2821" width="10.2857142857143" style="1" customWidth="1"/>
    <col min="2822" max="2822" width="6.85714285714286" style="1" customWidth="1"/>
    <col min="2823" max="2823" width="7.85714285714286" style="1" customWidth="1"/>
    <col min="2824" max="2824" width="11.4285714285714" style="1"/>
    <col min="2825" max="2825" width="46" style="1" customWidth="1"/>
    <col min="2826" max="2826" width="17" style="1" customWidth="1"/>
    <col min="2827" max="2827" width="14.2857142857143" style="1" customWidth="1"/>
    <col min="2828" max="3073" width="11.4285714285714" style="1"/>
    <col min="3074" max="3074" width="5.14285714285714" style="1" customWidth="1"/>
    <col min="3075" max="3075" width="57.5714285714286" style="1" customWidth="1"/>
    <col min="3076" max="3076" width="16.7142857142857" style="1" customWidth="1"/>
    <col min="3077" max="3077" width="10.2857142857143" style="1" customWidth="1"/>
    <col min="3078" max="3078" width="6.85714285714286" style="1" customWidth="1"/>
    <col min="3079" max="3079" width="7.85714285714286" style="1" customWidth="1"/>
    <col min="3080" max="3080" width="11.4285714285714" style="1"/>
    <col min="3081" max="3081" width="46" style="1" customWidth="1"/>
    <col min="3082" max="3082" width="17" style="1" customWidth="1"/>
    <col min="3083" max="3083" width="14.2857142857143" style="1" customWidth="1"/>
    <col min="3084" max="3329" width="11.4285714285714" style="1"/>
    <col min="3330" max="3330" width="5.14285714285714" style="1" customWidth="1"/>
    <col min="3331" max="3331" width="57.5714285714286" style="1" customWidth="1"/>
    <col min="3332" max="3332" width="16.7142857142857" style="1" customWidth="1"/>
    <col min="3333" max="3333" width="10.2857142857143" style="1" customWidth="1"/>
    <col min="3334" max="3334" width="6.85714285714286" style="1" customWidth="1"/>
    <col min="3335" max="3335" width="7.85714285714286" style="1" customWidth="1"/>
    <col min="3336" max="3336" width="11.4285714285714" style="1"/>
    <col min="3337" max="3337" width="46" style="1" customWidth="1"/>
    <col min="3338" max="3338" width="17" style="1" customWidth="1"/>
    <col min="3339" max="3339" width="14.2857142857143" style="1" customWidth="1"/>
    <col min="3340" max="3585" width="11.4285714285714" style="1"/>
    <col min="3586" max="3586" width="5.14285714285714" style="1" customWidth="1"/>
    <col min="3587" max="3587" width="57.5714285714286" style="1" customWidth="1"/>
    <col min="3588" max="3588" width="16.7142857142857" style="1" customWidth="1"/>
    <col min="3589" max="3589" width="10.2857142857143" style="1" customWidth="1"/>
    <col min="3590" max="3590" width="6.85714285714286" style="1" customWidth="1"/>
    <col min="3591" max="3591" width="7.85714285714286" style="1" customWidth="1"/>
    <col min="3592" max="3592" width="11.4285714285714" style="1"/>
    <col min="3593" max="3593" width="46" style="1" customWidth="1"/>
    <col min="3594" max="3594" width="17" style="1" customWidth="1"/>
    <col min="3595" max="3595" width="14.2857142857143" style="1" customWidth="1"/>
    <col min="3596" max="3841" width="11.4285714285714" style="1"/>
    <col min="3842" max="3842" width="5.14285714285714" style="1" customWidth="1"/>
    <col min="3843" max="3843" width="57.5714285714286" style="1" customWidth="1"/>
    <col min="3844" max="3844" width="16.7142857142857" style="1" customWidth="1"/>
    <col min="3845" max="3845" width="10.2857142857143" style="1" customWidth="1"/>
    <col min="3846" max="3846" width="6.85714285714286" style="1" customWidth="1"/>
    <col min="3847" max="3847" width="7.85714285714286" style="1" customWidth="1"/>
    <col min="3848" max="3848" width="11.4285714285714" style="1"/>
    <col min="3849" max="3849" width="46" style="1" customWidth="1"/>
    <col min="3850" max="3850" width="17" style="1" customWidth="1"/>
    <col min="3851" max="3851" width="14.2857142857143" style="1" customWidth="1"/>
    <col min="3852" max="4097" width="11.4285714285714" style="1"/>
    <col min="4098" max="4098" width="5.14285714285714" style="1" customWidth="1"/>
    <col min="4099" max="4099" width="57.5714285714286" style="1" customWidth="1"/>
    <col min="4100" max="4100" width="16.7142857142857" style="1" customWidth="1"/>
    <col min="4101" max="4101" width="10.2857142857143" style="1" customWidth="1"/>
    <col min="4102" max="4102" width="6.85714285714286" style="1" customWidth="1"/>
    <col min="4103" max="4103" width="7.85714285714286" style="1" customWidth="1"/>
    <col min="4104" max="4104" width="11.4285714285714" style="1"/>
    <col min="4105" max="4105" width="46" style="1" customWidth="1"/>
    <col min="4106" max="4106" width="17" style="1" customWidth="1"/>
    <col min="4107" max="4107" width="14.2857142857143" style="1" customWidth="1"/>
    <col min="4108" max="4353" width="11.4285714285714" style="1"/>
    <col min="4354" max="4354" width="5.14285714285714" style="1" customWidth="1"/>
    <col min="4355" max="4355" width="57.5714285714286" style="1" customWidth="1"/>
    <col min="4356" max="4356" width="16.7142857142857" style="1" customWidth="1"/>
    <col min="4357" max="4357" width="10.2857142857143" style="1" customWidth="1"/>
    <col min="4358" max="4358" width="6.85714285714286" style="1" customWidth="1"/>
    <col min="4359" max="4359" width="7.85714285714286" style="1" customWidth="1"/>
    <col min="4360" max="4360" width="11.4285714285714" style="1"/>
    <col min="4361" max="4361" width="46" style="1" customWidth="1"/>
    <col min="4362" max="4362" width="17" style="1" customWidth="1"/>
    <col min="4363" max="4363" width="14.2857142857143" style="1" customWidth="1"/>
    <col min="4364" max="4609" width="11.4285714285714" style="1"/>
    <col min="4610" max="4610" width="5.14285714285714" style="1" customWidth="1"/>
    <col min="4611" max="4611" width="57.5714285714286" style="1" customWidth="1"/>
    <col min="4612" max="4612" width="16.7142857142857" style="1" customWidth="1"/>
    <col min="4613" max="4613" width="10.2857142857143" style="1" customWidth="1"/>
    <col min="4614" max="4614" width="6.85714285714286" style="1" customWidth="1"/>
    <col min="4615" max="4615" width="7.85714285714286" style="1" customWidth="1"/>
    <col min="4616" max="4616" width="11.4285714285714" style="1"/>
    <col min="4617" max="4617" width="46" style="1" customWidth="1"/>
    <col min="4618" max="4618" width="17" style="1" customWidth="1"/>
    <col min="4619" max="4619" width="14.2857142857143" style="1" customWidth="1"/>
    <col min="4620" max="4865" width="11.4285714285714" style="1"/>
    <col min="4866" max="4866" width="5.14285714285714" style="1" customWidth="1"/>
    <col min="4867" max="4867" width="57.5714285714286" style="1" customWidth="1"/>
    <col min="4868" max="4868" width="16.7142857142857" style="1" customWidth="1"/>
    <col min="4869" max="4869" width="10.2857142857143" style="1" customWidth="1"/>
    <col min="4870" max="4870" width="6.85714285714286" style="1" customWidth="1"/>
    <col min="4871" max="4871" width="7.85714285714286" style="1" customWidth="1"/>
    <col min="4872" max="4872" width="11.4285714285714" style="1"/>
    <col min="4873" max="4873" width="46" style="1" customWidth="1"/>
    <col min="4874" max="4874" width="17" style="1" customWidth="1"/>
    <col min="4875" max="4875" width="14.2857142857143" style="1" customWidth="1"/>
    <col min="4876" max="5121" width="11.4285714285714" style="1"/>
    <col min="5122" max="5122" width="5.14285714285714" style="1" customWidth="1"/>
    <col min="5123" max="5123" width="57.5714285714286" style="1" customWidth="1"/>
    <col min="5124" max="5124" width="16.7142857142857" style="1" customWidth="1"/>
    <col min="5125" max="5125" width="10.2857142857143" style="1" customWidth="1"/>
    <col min="5126" max="5126" width="6.85714285714286" style="1" customWidth="1"/>
    <col min="5127" max="5127" width="7.85714285714286" style="1" customWidth="1"/>
    <col min="5128" max="5128" width="11.4285714285714" style="1"/>
    <col min="5129" max="5129" width="46" style="1" customWidth="1"/>
    <col min="5130" max="5130" width="17" style="1" customWidth="1"/>
    <col min="5131" max="5131" width="14.2857142857143" style="1" customWidth="1"/>
    <col min="5132" max="5377" width="11.4285714285714" style="1"/>
    <col min="5378" max="5378" width="5.14285714285714" style="1" customWidth="1"/>
    <col min="5379" max="5379" width="57.5714285714286" style="1" customWidth="1"/>
    <col min="5380" max="5380" width="16.7142857142857" style="1" customWidth="1"/>
    <col min="5381" max="5381" width="10.2857142857143" style="1" customWidth="1"/>
    <col min="5382" max="5382" width="6.85714285714286" style="1" customWidth="1"/>
    <col min="5383" max="5383" width="7.85714285714286" style="1" customWidth="1"/>
    <col min="5384" max="5384" width="11.4285714285714" style="1"/>
    <col min="5385" max="5385" width="46" style="1" customWidth="1"/>
    <col min="5386" max="5386" width="17" style="1" customWidth="1"/>
    <col min="5387" max="5387" width="14.2857142857143" style="1" customWidth="1"/>
    <col min="5388" max="5633" width="11.4285714285714" style="1"/>
    <col min="5634" max="5634" width="5.14285714285714" style="1" customWidth="1"/>
    <col min="5635" max="5635" width="57.5714285714286" style="1" customWidth="1"/>
    <col min="5636" max="5636" width="16.7142857142857" style="1" customWidth="1"/>
    <col min="5637" max="5637" width="10.2857142857143" style="1" customWidth="1"/>
    <col min="5638" max="5638" width="6.85714285714286" style="1" customWidth="1"/>
    <col min="5639" max="5639" width="7.85714285714286" style="1" customWidth="1"/>
    <col min="5640" max="5640" width="11.4285714285714" style="1"/>
    <col min="5641" max="5641" width="46" style="1" customWidth="1"/>
    <col min="5642" max="5642" width="17" style="1" customWidth="1"/>
    <col min="5643" max="5643" width="14.2857142857143" style="1" customWidth="1"/>
    <col min="5644" max="5889" width="11.4285714285714" style="1"/>
    <col min="5890" max="5890" width="5.14285714285714" style="1" customWidth="1"/>
    <col min="5891" max="5891" width="57.5714285714286" style="1" customWidth="1"/>
    <col min="5892" max="5892" width="16.7142857142857" style="1" customWidth="1"/>
    <col min="5893" max="5893" width="10.2857142857143" style="1" customWidth="1"/>
    <col min="5894" max="5894" width="6.85714285714286" style="1" customWidth="1"/>
    <col min="5895" max="5895" width="7.85714285714286" style="1" customWidth="1"/>
    <col min="5896" max="5896" width="11.4285714285714" style="1"/>
    <col min="5897" max="5897" width="46" style="1" customWidth="1"/>
    <col min="5898" max="5898" width="17" style="1" customWidth="1"/>
    <col min="5899" max="5899" width="14.2857142857143" style="1" customWidth="1"/>
    <col min="5900" max="6145" width="11.4285714285714" style="1"/>
    <col min="6146" max="6146" width="5.14285714285714" style="1" customWidth="1"/>
    <col min="6147" max="6147" width="57.5714285714286" style="1" customWidth="1"/>
    <col min="6148" max="6148" width="16.7142857142857" style="1" customWidth="1"/>
    <col min="6149" max="6149" width="10.2857142857143" style="1" customWidth="1"/>
    <col min="6150" max="6150" width="6.85714285714286" style="1" customWidth="1"/>
    <col min="6151" max="6151" width="7.85714285714286" style="1" customWidth="1"/>
    <col min="6152" max="6152" width="11.4285714285714" style="1"/>
    <col min="6153" max="6153" width="46" style="1" customWidth="1"/>
    <col min="6154" max="6154" width="17" style="1" customWidth="1"/>
    <col min="6155" max="6155" width="14.2857142857143" style="1" customWidth="1"/>
    <col min="6156" max="6401" width="11.4285714285714" style="1"/>
    <col min="6402" max="6402" width="5.14285714285714" style="1" customWidth="1"/>
    <col min="6403" max="6403" width="57.5714285714286" style="1" customWidth="1"/>
    <col min="6404" max="6404" width="16.7142857142857" style="1" customWidth="1"/>
    <col min="6405" max="6405" width="10.2857142857143" style="1" customWidth="1"/>
    <col min="6406" max="6406" width="6.85714285714286" style="1" customWidth="1"/>
    <col min="6407" max="6407" width="7.85714285714286" style="1" customWidth="1"/>
    <col min="6408" max="6408" width="11.4285714285714" style="1"/>
    <col min="6409" max="6409" width="46" style="1" customWidth="1"/>
    <col min="6410" max="6410" width="17" style="1" customWidth="1"/>
    <col min="6411" max="6411" width="14.2857142857143" style="1" customWidth="1"/>
    <col min="6412" max="6657" width="11.4285714285714" style="1"/>
    <col min="6658" max="6658" width="5.14285714285714" style="1" customWidth="1"/>
    <col min="6659" max="6659" width="57.5714285714286" style="1" customWidth="1"/>
    <col min="6660" max="6660" width="16.7142857142857" style="1" customWidth="1"/>
    <col min="6661" max="6661" width="10.2857142857143" style="1" customWidth="1"/>
    <col min="6662" max="6662" width="6.85714285714286" style="1" customWidth="1"/>
    <col min="6663" max="6663" width="7.85714285714286" style="1" customWidth="1"/>
    <col min="6664" max="6664" width="11.4285714285714" style="1"/>
    <col min="6665" max="6665" width="46" style="1" customWidth="1"/>
    <col min="6666" max="6666" width="17" style="1" customWidth="1"/>
    <col min="6667" max="6667" width="14.2857142857143" style="1" customWidth="1"/>
    <col min="6668" max="6913" width="11.4285714285714" style="1"/>
    <col min="6914" max="6914" width="5.14285714285714" style="1" customWidth="1"/>
    <col min="6915" max="6915" width="57.5714285714286" style="1" customWidth="1"/>
    <col min="6916" max="6916" width="16.7142857142857" style="1" customWidth="1"/>
    <col min="6917" max="6917" width="10.2857142857143" style="1" customWidth="1"/>
    <col min="6918" max="6918" width="6.85714285714286" style="1" customWidth="1"/>
    <col min="6919" max="6919" width="7.85714285714286" style="1" customWidth="1"/>
    <col min="6920" max="6920" width="11.4285714285714" style="1"/>
    <col min="6921" max="6921" width="46" style="1" customWidth="1"/>
    <col min="6922" max="6922" width="17" style="1" customWidth="1"/>
    <col min="6923" max="6923" width="14.2857142857143" style="1" customWidth="1"/>
    <col min="6924" max="7169" width="11.4285714285714" style="1"/>
    <col min="7170" max="7170" width="5.14285714285714" style="1" customWidth="1"/>
    <col min="7171" max="7171" width="57.5714285714286" style="1" customWidth="1"/>
    <col min="7172" max="7172" width="16.7142857142857" style="1" customWidth="1"/>
    <col min="7173" max="7173" width="10.2857142857143" style="1" customWidth="1"/>
    <col min="7174" max="7174" width="6.85714285714286" style="1" customWidth="1"/>
    <col min="7175" max="7175" width="7.85714285714286" style="1" customWidth="1"/>
    <col min="7176" max="7176" width="11.4285714285714" style="1"/>
    <col min="7177" max="7177" width="46" style="1" customWidth="1"/>
    <col min="7178" max="7178" width="17" style="1" customWidth="1"/>
    <col min="7179" max="7179" width="14.2857142857143" style="1" customWidth="1"/>
    <col min="7180" max="7425" width="11.4285714285714" style="1"/>
    <col min="7426" max="7426" width="5.14285714285714" style="1" customWidth="1"/>
    <col min="7427" max="7427" width="57.5714285714286" style="1" customWidth="1"/>
    <col min="7428" max="7428" width="16.7142857142857" style="1" customWidth="1"/>
    <col min="7429" max="7429" width="10.2857142857143" style="1" customWidth="1"/>
    <col min="7430" max="7430" width="6.85714285714286" style="1" customWidth="1"/>
    <col min="7431" max="7431" width="7.85714285714286" style="1" customWidth="1"/>
    <col min="7432" max="7432" width="11.4285714285714" style="1"/>
    <col min="7433" max="7433" width="46" style="1" customWidth="1"/>
    <col min="7434" max="7434" width="17" style="1" customWidth="1"/>
    <col min="7435" max="7435" width="14.2857142857143" style="1" customWidth="1"/>
    <col min="7436" max="7681" width="11.4285714285714" style="1"/>
    <col min="7682" max="7682" width="5.14285714285714" style="1" customWidth="1"/>
    <col min="7683" max="7683" width="57.5714285714286" style="1" customWidth="1"/>
    <col min="7684" max="7684" width="16.7142857142857" style="1" customWidth="1"/>
    <col min="7685" max="7685" width="10.2857142857143" style="1" customWidth="1"/>
    <col min="7686" max="7686" width="6.85714285714286" style="1" customWidth="1"/>
    <col min="7687" max="7687" width="7.85714285714286" style="1" customWidth="1"/>
    <col min="7688" max="7688" width="11.4285714285714" style="1"/>
    <col min="7689" max="7689" width="46" style="1" customWidth="1"/>
    <col min="7690" max="7690" width="17" style="1" customWidth="1"/>
    <col min="7691" max="7691" width="14.2857142857143" style="1" customWidth="1"/>
    <col min="7692" max="7937" width="11.4285714285714" style="1"/>
    <col min="7938" max="7938" width="5.14285714285714" style="1" customWidth="1"/>
    <col min="7939" max="7939" width="57.5714285714286" style="1" customWidth="1"/>
    <col min="7940" max="7940" width="16.7142857142857" style="1" customWidth="1"/>
    <col min="7941" max="7941" width="10.2857142857143" style="1" customWidth="1"/>
    <col min="7942" max="7942" width="6.85714285714286" style="1" customWidth="1"/>
    <col min="7943" max="7943" width="7.85714285714286" style="1" customWidth="1"/>
    <col min="7944" max="7944" width="11.4285714285714" style="1"/>
    <col min="7945" max="7945" width="46" style="1" customWidth="1"/>
    <col min="7946" max="7946" width="17" style="1" customWidth="1"/>
    <col min="7947" max="7947" width="14.2857142857143" style="1" customWidth="1"/>
    <col min="7948" max="8193" width="11.4285714285714" style="1"/>
    <col min="8194" max="8194" width="5.14285714285714" style="1" customWidth="1"/>
    <col min="8195" max="8195" width="57.5714285714286" style="1" customWidth="1"/>
    <col min="8196" max="8196" width="16.7142857142857" style="1" customWidth="1"/>
    <col min="8197" max="8197" width="10.2857142857143" style="1" customWidth="1"/>
    <col min="8198" max="8198" width="6.85714285714286" style="1" customWidth="1"/>
    <col min="8199" max="8199" width="7.85714285714286" style="1" customWidth="1"/>
    <col min="8200" max="8200" width="11.4285714285714" style="1"/>
    <col min="8201" max="8201" width="46" style="1" customWidth="1"/>
    <col min="8202" max="8202" width="17" style="1" customWidth="1"/>
    <col min="8203" max="8203" width="14.2857142857143" style="1" customWidth="1"/>
    <col min="8204" max="8449" width="11.4285714285714" style="1"/>
    <col min="8450" max="8450" width="5.14285714285714" style="1" customWidth="1"/>
    <col min="8451" max="8451" width="57.5714285714286" style="1" customWidth="1"/>
    <col min="8452" max="8452" width="16.7142857142857" style="1" customWidth="1"/>
    <col min="8453" max="8453" width="10.2857142857143" style="1" customWidth="1"/>
    <col min="8454" max="8454" width="6.85714285714286" style="1" customWidth="1"/>
    <col min="8455" max="8455" width="7.85714285714286" style="1" customWidth="1"/>
    <col min="8456" max="8456" width="11.4285714285714" style="1"/>
    <col min="8457" max="8457" width="46" style="1" customWidth="1"/>
    <col min="8458" max="8458" width="17" style="1" customWidth="1"/>
    <col min="8459" max="8459" width="14.2857142857143" style="1" customWidth="1"/>
    <col min="8460" max="8705" width="11.4285714285714" style="1"/>
    <col min="8706" max="8706" width="5.14285714285714" style="1" customWidth="1"/>
    <col min="8707" max="8707" width="57.5714285714286" style="1" customWidth="1"/>
    <col min="8708" max="8708" width="16.7142857142857" style="1" customWidth="1"/>
    <col min="8709" max="8709" width="10.2857142857143" style="1" customWidth="1"/>
    <col min="8710" max="8710" width="6.85714285714286" style="1" customWidth="1"/>
    <col min="8711" max="8711" width="7.85714285714286" style="1" customWidth="1"/>
    <col min="8712" max="8712" width="11.4285714285714" style="1"/>
    <col min="8713" max="8713" width="46" style="1" customWidth="1"/>
    <col min="8714" max="8714" width="17" style="1" customWidth="1"/>
    <col min="8715" max="8715" width="14.2857142857143" style="1" customWidth="1"/>
    <col min="8716" max="8961" width="11.4285714285714" style="1"/>
    <col min="8962" max="8962" width="5.14285714285714" style="1" customWidth="1"/>
    <col min="8963" max="8963" width="57.5714285714286" style="1" customWidth="1"/>
    <col min="8964" max="8964" width="16.7142857142857" style="1" customWidth="1"/>
    <col min="8965" max="8965" width="10.2857142857143" style="1" customWidth="1"/>
    <col min="8966" max="8966" width="6.85714285714286" style="1" customWidth="1"/>
    <col min="8967" max="8967" width="7.85714285714286" style="1" customWidth="1"/>
    <col min="8968" max="8968" width="11.4285714285714" style="1"/>
    <col min="8969" max="8969" width="46" style="1" customWidth="1"/>
    <col min="8970" max="8970" width="17" style="1" customWidth="1"/>
    <col min="8971" max="8971" width="14.2857142857143" style="1" customWidth="1"/>
    <col min="8972" max="9217" width="11.4285714285714" style="1"/>
    <col min="9218" max="9218" width="5.14285714285714" style="1" customWidth="1"/>
    <col min="9219" max="9219" width="57.5714285714286" style="1" customWidth="1"/>
    <col min="9220" max="9220" width="16.7142857142857" style="1" customWidth="1"/>
    <col min="9221" max="9221" width="10.2857142857143" style="1" customWidth="1"/>
    <col min="9222" max="9222" width="6.85714285714286" style="1" customWidth="1"/>
    <col min="9223" max="9223" width="7.85714285714286" style="1" customWidth="1"/>
    <col min="9224" max="9224" width="11.4285714285714" style="1"/>
    <col min="9225" max="9225" width="46" style="1" customWidth="1"/>
    <col min="9226" max="9226" width="17" style="1" customWidth="1"/>
    <col min="9227" max="9227" width="14.2857142857143" style="1" customWidth="1"/>
    <col min="9228" max="9473" width="11.4285714285714" style="1"/>
    <col min="9474" max="9474" width="5.14285714285714" style="1" customWidth="1"/>
    <col min="9475" max="9475" width="57.5714285714286" style="1" customWidth="1"/>
    <col min="9476" max="9476" width="16.7142857142857" style="1" customWidth="1"/>
    <col min="9477" max="9477" width="10.2857142857143" style="1" customWidth="1"/>
    <col min="9478" max="9478" width="6.85714285714286" style="1" customWidth="1"/>
    <col min="9479" max="9479" width="7.85714285714286" style="1" customWidth="1"/>
    <col min="9480" max="9480" width="11.4285714285714" style="1"/>
    <col min="9481" max="9481" width="46" style="1" customWidth="1"/>
    <col min="9482" max="9482" width="17" style="1" customWidth="1"/>
    <col min="9483" max="9483" width="14.2857142857143" style="1" customWidth="1"/>
    <col min="9484" max="9729" width="11.4285714285714" style="1"/>
    <col min="9730" max="9730" width="5.14285714285714" style="1" customWidth="1"/>
    <col min="9731" max="9731" width="57.5714285714286" style="1" customWidth="1"/>
    <col min="9732" max="9732" width="16.7142857142857" style="1" customWidth="1"/>
    <col min="9733" max="9733" width="10.2857142857143" style="1" customWidth="1"/>
    <col min="9734" max="9734" width="6.85714285714286" style="1" customWidth="1"/>
    <col min="9735" max="9735" width="7.85714285714286" style="1" customWidth="1"/>
    <col min="9736" max="9736" width="11.4285714285714" style="1"/>
    <col min="9737" max="9737" width="46" style="1" customWidth="1"/>
    <col min="9738" max="9738" width="17" style="1" customWidth="1"/>
    <col min="9739" max="9739" width="14.2857142857143" style="1" customWidth="1"/>
    <col min="9740" max="9985" width="11.4285714285714" style="1"/>
    <col min="9986" max="9986" width="5.14285714285714" style="1" customWidth="1"/>
    <col min="9987" max="9987" width="57.5714285714286" style="1" customWidth="1"/>
    <col min="9988" max="9988" width="16.7142857142857" style="1" customWidth="1"/>
    <col min="9989" max="9989" width="10.2857142857143" style="1" customWidth="1"/>
    <col min="9990" max="9990" width="6.85714285714286" style="1" customWidth="1"/>
    <col min="9991" max="9991" width="7.85714285714286" style="1" customWidth="1"/>
    <col min="9992" max="9992" width="11.4285714285714" style="1"/>
    <col min="9993" max="9993" width="46" style="1" customWidth="1"/>
    <col min="9994" max="9994" width="17" style="1" customWidth="1"/>
    <col min="9995" max="9995" width="14.2857142857143" style="1" customWidth="1"/>
    <col min="9996" max="10241" width="11.4285714285714" style="1"/>
    <col min="10242" max="10242" width="5.14285714285714" style="1" customWidth="1"/>
    <col min="10243" max="10243" width="57.5714285714286" style="1" customWidth="1"/>
    <col min="10244" max="10244" width="16.7142857142857" style="1" customWidth="1"/>
    <col min="10245" max="10245" width="10.2857142857143" style="1" customWidth="1"/>
    <col min="10246" max="10246" width="6.85714285714286" style="1" customWidth="1"/>
    <col min="10247" max="10247" width="7.85714285714286" style="1" customWidth="1"/>
    <col min="10248" max="10248" width="11.4285714285714" style="1"/>
    <col min="10249" max="10249" width="46" style="1" customWidth="1"/>
    <col min="10250" max="10250" width="17" style="1" customWidth="1"/>
    <col min="10251" max="10251" width="14.2857142857143" style="1" customWidth="1"/>
    <col min="10252" max="10497" width="11.4285714285714" style="1"/>
    <col min="10498" max="10498" width="5.14285714285714" style="1" customWidth="1"/>
    <col min="10499" max="10499" width="57.5714285714286" style="1" customWidth="1"/>
    <col min="10500" max="10500" width="16.7142857142857" style="1" customWidth="1"/>
    <col min="10501" max="10501" width="10.2857142857143" style="1" customWidth="1"/>
    <col min="10502" max="10502" width="6.85714285714286" style="1" customWidth="1"/>
    <col min="10503" max="10503" width="7.85714285714286" style="1" customWidth="1"/>
    <col min="10504" max="10504" width="11.4285714285714" style="1"/>
    <col min="10505" max="10505" width="46" style="1" customWidth="1"/>
    <col min="10506" max="10506" width="17" style="1" customWidth="1"/>
    <col min="10507" max="10507" width="14.2857142857143" style="1" customWidth="1"/>
    <col min="10508" max="10753" width="11.4285714285714" style="1"/>
    <col min="10754" max="10754" width="5.14285714285714" style="1" customWidth="1"/>
    <col min="10755" max="10755" width="57.5714285714286" style="1" customWidth="1"/>
    <col min="10756" max="10756" width="16.7142857142857" style="1" customWidth="1"/>
    <col min="10757" max="10757" width="10.2857142857143" style="1" customWidth="1"/>
    <col min="10758" max="10758" width="6.85714285714286" style="1" customWidth="1"/>
    <col min="10759" max="10759" width="7.85714285714286" style="1" customWidth="1"/>
    <col min="10760" max="10760" width="11.4285714285714" style="1"/>
    <col min="10761" max="10761" width="46" style="1" customWidth="1"/>
    <col min="10762" max="10762" width="17" style="1" customWidth="1"/>
    <col min="10763" max="10763" width="14.2857142857143" style="1" customWidth="1"/>
    <col min="10764" max="11009" width="11.4285714285714" style="1"/>
    <col min="11010" max="11010" width="5.14285714285714" style="1" customWidth="1"/>
    <col min="11011" max="11011" width="57.5714285714286" style="1" customWidth="1"/>
    <col min="11012" max="11012" width="16.7142857142857" style="1" customWidth="1"/>
    <col min="11013" max="11013" width="10.2857142857143" style="1" customWidth="1"/>
    <col min="11014" max="11014" width="6.85714285714286" style="1" customWidth="1"/>
    <col min="11015" max="11015" width="7.85714285714286" style="1" customWidth="1"/>
    <col min="11016" max="11016" width="11.4285714285714" style="1"/>
    <col min="11017" max="11017" width="46" style="1" customWidth="1"/>
    <col min="11018" max="11018" width="17" style="1" customWidth="1"/>
    <col min="11019" max="11019" width="14.2857142857143" style="1" customWidth="1"/>
    <col min="11020" max="11265" width="11.4285714285714" style="1"/>
    <col min="11266" max="11266" width="5.14285714285714" style="1" customWidth="1"/>
    <col min="11267" max="11267" width="57.5714285714286" style="1" customWidth="1"/>
    <col min="11268" max="11268" width="16.7142857142857" style="1" customWidth="1"/>
    <col min="11269" max="11269" width="10.2857142857143" style="1" customWidth="1"/>
    <col min="11270" max="11270" width="6.85714285714286" style="1" customWidth="1"/>
    <col min="11271" max="11271" width="7.85714285714286" style="1" customWidth="1"/>
    <col min="11272" max="11272" width="11.4285714285714" style="1"/>
    <col min="11273" max="11273" width="46" style="1" customWidth="1"/>
    <col min="11274" max="11274" width="17" style="1" customWidth="1"/>
    <col min="11275" max="11275" width="14.2857142857143" style="1" customWidth="1"/>
    <col min="11276" max="11521" width="11.4285714285714" style="1"/>
    <col min="11522" max="11522" width="5.14285714285714" style="1" customWidth="1"/>
    <col min="11523" max="11523" width="57.5714285714286" style="1" customWidth="1"/>
    <col min="11524" max="11524" width="16.7142857142857" style="1" customWidth="1"/>
    <col min="11525" max="11525" width="10.2857142857143" style="1" customWidth="1"/>
    <col min="11526" max="11526" width="6.85714285714286" style="1" customWidth="1"/>
    <col min="11527" max="11527" width="7.85714285714286" style="1" customWidth="1"/>
    <col min="11528" max="11528" width="11.4285714285714" style="1"/>
    <col min="11529" max="11529" width="46" style="1" customWidth="1"/>
    <col min="11530" max="11530" width="17" style="1" customWidth="1"/>
    <col min="11531" max="11531" width="14.2857142857143" style="1" customWidth="1"/>
    <col min="11532" max="11777" width="11.4285714285714" style="1"/>
    <col min="11778" max="11778" width="5.14285714285714" style="1" customWidth="1"/>
    <col min="11779" max="11779" width="57.5714285714286" style="1" customWidth="1"/>
    <col min="11780" max="11780" width="16.7142857142857" style="1" customWidth="1"/>
    <col min="11781" max="11781" width="10.2857142857143" style="1" customWidth="1"/>
    <col min="11782" max="11782" width="6.85714285714286" style="1" customWidth="1"/>
    <col min="11783" max="11783" width="7.85714285714286" style="1" customWidth="1"/>
    <col min="11784" max="11784" width="11.4285714285714" style="1"/>
    <col min="11785" max="11785" width="46" style="1" customWidth="1"/>
    <col min="11786" max="11786" width="17" style="1" customWidth="1"/>
    <col min="11787" max="11787" width="14.2857142857143" style="1" customWidth="1"/>
    <col min="11788" max="12033" width="11.4285714285714" style="1"/>
    <col min="12034" max="12034" width="5.14285714285714" style="1" customWidth="1"/>
    <col min="12035" max="12035" width="57.5714285714286" style="1" customWidth="1"/>
    <col min="12036" max="12036" width="16.7142857142857" style="1" customWidth="1"/>
    <col min="12037" max="12037" width="10.2857142857143" style="1" customWidth="1"/>
    <col min="12038" max="12038" width="6.85714285714286" style="1" customWidth="1"/>
    <col min="12039" max="12039" width="7.85714285714286" style="1" customWidth="1"/>
    <col min="12040" max="12040" width="11.4285714285714" style="1"/>
    <col min="12041" max="12041" width="46" style="1" customWidth="1"/>
    <col min="12042" max="12042" width="17" style="1" customWidth="1"/>
    <col min="12043" max="12043" width="14.2857142857143" style="1" customWidth="1"/>
    <col min="12044" max="12289" width="11.4285714285714" style="1"/>
    <col min="12290" max="12290" width="5.14285714285714" style="1" customWidth="1"/>
    <col min="12291" max="12291" width="57.5714285714286" style="1" customWidth="1"/>
    <col min="12292" max="12292" width="16.7142857142857" style="1" customWidth="1"/>
    <col min="12293" max="12293" width="10.2857142857143" style="1" customWidth="1"/>
    <col min="12294" max="12294" width="6.85714285714286" style="1" customWidth="1"/>
    <col min="12295" max="12295" width="7.85714285714286" style="1" customWidth="1"/>
    <col min="12296" max="12296" width="11.4285714285714" style="1"/>
    <col min="12297" max="12297" width="46" style="1" customWidth="1"/>
    <col min="12298" max="12298" width="17" style="1" customWidth="1"/>
    <col min="12299" max="12299" width="14.2857142857143" style="1" customWidth="1"/>
    <col min="12300" max="12545" width="11.4285714285714" style="1"/>
    <col min="12546" max="12546" width="5.14285714285714" style="1" customWidth="1"/>
    <col min="12547" max="12547" width="57.5714285714286" style="1" customWidth="1"/>
    <col min="12548" max="12548" width="16.7142857142857" style="1" customWidth="1"/>
    <col min="12549" max="12549" width="10.2857142857143" style="1" customWidth="1"/>
    <col min="12550" max="12550" width="6.85714285714286" style="1" customWidth="1"/>
    <col min="12551" max="12551" width="7.85714285714286" style="1" customWidth="1"/>
    <col min="12552" max="12552" width="11.4285714285714" style="1"/>
    <col min="12553" max="12553" width="46" style="1" customWidth="1"/>
    <col min="12554" max="12554" width="17" style="1" customWidth="1"/>
    <col min="12555" max="12555" width="14.2857142857143" style="1" customWidth="1"/>
    <col min="12556" max="12801" width="11.4285714285714" style="1"/>
    <col min="12802" max="12802" width="5.14285714285714" style="1" customWidth="1"/>
    <col min="12803" max="12803" width="57.5714285714286" style="1" customWidth="1"/>
    <col min="12804" max="12804" width="16.7142857142857" style="1" customWidth="1"/>
    <col min="12805" max="12805" width="10.2857142857143" style="1" customWidth="1"/>
    <col min="12806" max="12806" width="6.85714285714286" style="1" customWidth="1"/>
    <col min="12807" max="12807" width="7.85714285714286" style="1" customWidth="1"/>
    <col min="12808" max="12808" width="11.4285714285714" style="1"/>
    <col min="12809" max="12809" width="46" style="1" customWidth="1"/>
    <col min="12810" max="12810" width="17" style="1" customWidth="1"/>
    <col min="12811" max="12811" width="14.2857142857143" style="1" customWidth="1"/>
    <col min="12812" max="13057" width="11.4285714285714" style="1"/>
    <col min="13058" max="13058" width="5.14285714285714" style="1" customWidth="1"/>
    <col min="13059" max="13059" width="57.5714285714286" style="1" customWidth="1"/>
    <col min="13060" max="13060" width="16.7142857142857" style="1" customWidth="1"/>
    <col min="13061" max="13061" width="10.2857142857143" style="1" customWidth="1"/>
    <col min="13062" max="13062" width="6.85714285714286" style="1" customWidth="1"/>
    <col min="13063" max="13063" width="7.85714285714286" style="1" customWidth="1"/>
    <col min="13064" max="13064" width="11.4285714285714" style="1"/>
    <col min="13065" max="13065" width="46" style="1" customWidth="1"/>
    <col min="13066" max="13066" width="17" style="1" customWidth="1"/>
    <col min="13067" max="13067" width="14.2857142857143" style="1" customWidth="1"/>
    <col min="13068" max="13313" width="11.4285714285714" style="1"/>
    <col min="13314" max="13314" width="5.14285714285714" style="1" customWidth="1"/>
    <col min="13315" max="13315" width="57.5714285714286" style="1" customWidth="1"/>
    <col min="13316" max="13316" width="16.7142857142857" style="1" customWidth="1"/>
    <col min="13317" max="13317" width="10.2857142857143" style="1" customWidth="1"/>
    <col min="13318" max="13318" width="6.85714285714286" style="1" customWidth="1"/>
    <col min="13319" max="13319" width="7.85714285714286" style="1" customWidth="1"/>
    <col min="13320" max="13320" width="11.4285714285714" style="1"/>
    <col min="13321" max="13321" width="46" style="1" customWidth="1"/>
    <col min="13322" max="13322" width="17" style="1" customWidth="1"/>
    <col min="13323" max="13323" width="14.2857142857143" style="1" customWidth="1"/>
    <col min="13324" max="13569" width="11.4285714285714" style="1"/>
    <col min="13570" max="13570" width="5.14285714285714" style="1" customWidth="1"/>
    <col min="13571" max="13571" width="57.5714285714286" style="1" customWidth="1"/>
    <col min="13572" max="13572" width="16.7142857142857" style="1" customWidth="1"/>
    <col min="13573" max="13573" width="10.2857142857143" style="1" customWidth="1"/>
    <col min="13574" max="13574" width="6.85714285714286" style="1" customWidth="1"/>
    <col min="13575" max="13575" width="7.85714285714286" style="1" customWidth="1"/>
    <col min="13576" max="13576" width="11.4285714285714" style="1"/>
    <col min="13577" max="13577" width="46" style="1" customWidth="1"/>
    <col min="13578" max="13578" width="17" style="1" customWidth="1"/>
    <col min="13579" max="13579" width="14.2857142857143" style="1" customWidth="1"/>
    <col min="13580" max="13825" width="11.4285714285714" style="1"/>
    <col min="13826" max="13826" width="5.14285714285714" style="1" customWidth="1"/>
    <col min="13827" max="13827" width="57.5714285714286" style="1" customWidth="1"/>
    <col min="13828" max="13828" width="16.7142857142857" style="1" customWidth="1"/>
    <col min="13829" max="13829" width="10.2857142857143" style="1" customWidth="1"/>
    <col min="13830" max="13830" width="6.85714285714286" style="1" customWidth="1"/>
    <col min="13831" max="13831" width="7.85714285714286" style="1" customWidth="1"/>
    <col min="13832" max="13832" width="11.4285714285714" style="1"/>
    <col min="13833" max="13833" width="46" style="1" customWidth="1"/>
    <col min="13834" max="13834" width="17" style="1" customWidth="1"/>
    <col min="13835" max="13835" width="14.2857142857143" style="1" customWidth="1"/>
    <col min="13836" max="14081" width="11.4285714285714" style="1"/>
    <col min="14082" max="14082" width="5.14285714285714" style="1" customWidth="1"/>
    <col min="14083" max="14083" width="57.5714285714286" style="1" customWidth="1"/>
    <col min="14084" max="14084" width="16.7142857142857" style="1" customWidth="1"/>
    <col min="14085" max="14085" width="10.2857142857143" style="1" customWidth="1"/>
    <col min="14086" max="14086" width="6.85714285714286" style="1" customWidth="1"/>
    <col min="14087" max="14087" width="7.85714285714286" style="1" customWidth="1"/>
    <col min="14088" max="14088" width="11.4285714285714" style="1"/>
    <col min="14089" max="14089" width="46" style="1" customWidth="1"/>
    <col min="14090" max="14090" width="17" style="1" customWidth="1"/>
    <col min="14091" max="14091" width="14.2857142857143" style="1" customWidth="1"/>
    <col min="14092" max="14337" width="11.4285714285714" style="1"/>
    <col min="14338" max="14338" width="5.14285714285714" style="1" customWidth="1"/>
    <col min="14339" max="14339" width="57.5714285714286" style="1" customWidth="1"/>
    <col min="14340" max="14340" width="16.7142857142857" style="1" customWidth="1"/>
    <col min="14341" max="14341" width="10.2857142857143" style="1" customWidth="1"/>
    <col min="14342" max="14342" width="6.85714285714286" style="1" customWidth="1"/>
    <col min="14343" max="14343" width="7.85714285714286" style="1" customWidth="1"/>
    <col min="14344" max="14344" width="11.4285714285714" style="1"/>
    <col min="14345" max="14345" width="46" style="1" customWidth="1"/>
    <col min="14346" max="14346" width="17" style="1" customWidth="1"/>
    <col min="14347" max="14347" width="14.2857142857143" style="1" customWidth="1"/>
    <col min="14348" max="14593" width="11.4285714285714" style="1"/>
    <col min="14594" max="14594" width="5.14285714285714" style="1" customWidth="1"/>
    <col min="14595" max="14595" width="57.5714285714286" style="1" customWidth="1"/>
    <col min="14596" max="14596" width="16.7142857142857" style="1" customWidth="1"/>
    <col min="14597" max="14597" width="10.2857142857143" style="1" customWidth="1"/>
    <col min="14598" max="14598" width="6.85714285714286" style="1" customWidth="1"/>
    <col min="14599" max="14599" width="7.85714285714286" style="1" customWidth="1"/>
    <col min="14600" max="14600" width="11.4285714285714" style="1"/>
    <col min="14601" max="14601" width="46" style="1" customWidth="1"/>
    <col min="14602" max="14602" width="17" style="1" customWidth="1"/>
    <col min="14603" max="14603" width="14.2857142857143" style="1" customWidth="1"/>
    <col min="14604" max="14849" width="11.4285714285714" style="1"/>
    <col min="14850" max="14850" width="5.14285714285714" style="1" customWidth="1"/>
    <col min="14851" max="14851" width="57.5714285714286" style="1" customWidth="1"/>
    <col min="14852" max="14852" width="16.7142857142857" style="1" customWidth="1"/>
    <col min="14853" max="14853" width="10.2857142857143" style="1" customWidth="1"/>
    <col min="14854" max="14854" width="6.85714285714286" style="1" customWidth="1"/>
    <col min="14855" max="14855" width="7.85714285714286" style="1" customWidth="1"/>
    <col min="14856" max="14856" width="11.4285714285714" style="1"/>
    <col min="14857" max="14857" width="46" style="1" customWidth="1"/>
    <col min="14858" max="14858" width="17" style="1" customWidth="1"/>
    <col min="14859" max="14859" width="14.2857142857143" style="1" customWidth="1"/>
    <col min="14860" max="15105" width="11.4285714285714" style="1"/>
    <col min="15106" max="15106" width="5.14285714285714" style="1" customWidth="1"/>
    <col min="15107" max="15107" width="57.5714285714286" style="1" customWidth="1"/>
    <col min="15108" max="15108" width="16.7142857142857" style="1" customWidth="1"/>
    <col min="15109" max="15109" width="10.2857142857143" style="1" customWidth="1"/>
    <col min="15110" max="15110" width="6.85714285714286" style="1" customWidth="1"/>
    <col min="15111" max="15111" width="7.85714285714286" style="1" customWidth="1"/>
    <col min="15112" max="15112" width="11.4285714285714" style="1"/>
    <col min="15113" max="15113" width="46" style="1" customWidth="1"/>
    <col min="15114" max="15114" width="17" style="1" customWidth="1"/>
    <col min="15115" max="15115" width="14.2857142857143" style="1" customWidth="1"/>
    <col min="15116" max="15361" width="11.4285714285714" style="1"/>
    <col min="15362" max="15362" width="5.14285714285714" style="1" customWidth="1"/>
    <col min="15363" max="15363" width="57.5714285714286" style="1" customWidth="1"/>
    <col min="15364" max="15364" width="16.7142857142857" style="1" customWidth="1"/>
    <col min="15365" max="15365" width="10.2857142857143" style="1" customWidth="1"/>
    <col min="15366" max="15366" width="6.85714285714286" style="1" customWidth="1"/>
    <col min="15367" max="15367" width="7.85714285714286" style="1" customWidth="1"/>
    <col min="15368" max="15368" width="11.4285714285714" style="1"/>
    <col min="15369" max="15369" width="46" style="1" customWidth="1"/>
    <col min="15370" max="15370" width="17" style="1" customWidth="1"/>
    <col min="15371" max="15371" width="14.2857142857143" style="1" customWidth="1"/>
    <col min="15372" max="15617" width="11.4285714285714" style="1"/>
    <col min="15618" max="15618" width="5.14285714285714" style="1" customWidth="1"/>
    <col min="15619" max="15619" width="57.5714285714286" style="1" customWidth="1"/>
    <col min="15620" max="15620" width="16.7142857142857" style="1" customWidth="1"/>
    <col min="15621" max="15621" width="10.2857142857143" style="1" customWidth="1"/>
    <col min="15622" max="15622" width="6.85714285714286" style="1" customWidth="1"/>
    <col min="15623" max="15623" width="7.85714285714286" style="1" customWidth="1"/>
    <col min="15624" max="15624" width="11.4285714285714" style="1"/>
    <col min="15625" max="15625" width="46" style="1" customWidth="1"/>
    <col min="15626" max="15626" width="17" style="1" customWidth="1"/>
    <col min="15627" max="15627" width="14.2857142857143" style="1" customWidth="1"/>
    <col min="15628" max="15873" width="11.4285714285714" style="1"/>
    <col min="15874" max="15874" width="5.14285714285714" style="1" customWidth="1"/>
    <col min="15875" max="15875" width="57.5714285714286" style="1" customWidth="1"/>
    <col min="15876" max="15876" width="16.7142857142857" style="1" customWidth="1"/>
    <col min="15877" max="15877" width="10.2857142857143" style="1" customWidth="1"/>
    <col min="15878" max="15878" width="6.85714285714286" style="1" customWidth="1"/>
    <col min="15879" max="15879" width="7.85714285714286" style="1" customWidth="1"/>
    <col min="15880" max="15880" width="11.4285714285714" style="1"/>
    <col min="15881" max="15881" width="46" style="1" customWidth="1"/>
    <col min="15882" max="15882" width="17" style="1" customWidth="1"/>
    <col min="15883" max="15883" width="14.2857142857143" style="1" customWidth="1"/>
    <col min="15884" max="16129" width="11.4285714285714" style="1"/>
    <col min="16130" max="16130" width="5.14285714285714" style="1" customWidth="1"/>
    <col min="16131" max="16131" width="57.5714285714286" style="1" customWidth="1"/>
    <col min="16132" max="16132" width="16.7142857142857" style="1" customWidth="1"/>
    <col min="16133" max="16133" width="10.2857142857143" style="1" customWidth="1"/>
    <col min="16134" max="16134" width="6.85714285714286" style="1" customWidth="1"/>
    <col min="16135" max="16135" width="7.85714285714286" style="1" customWidth="1"/>
    <col min="16136" max="16136" width="11.4285714285714" style="1"/>
    <col min="16137" max="16137" width="46" style="1" customWidth="1"/>
    <col min="16138" max="16138" width="17" style="1" customWidth="1"/>
    <col min="16139" max="16139" width="14.2857142857143" style="1" customWidth="1"/>
    <col min="16140" max="16384" width="11.4285714285714" style="1"/>
  </cols>
  <sheetData>
    <row r="1" spans="1:7">
      <c r="A1" s="3" t="s">
        <v>235</v>
      </c>
      <c r="B1" s="3"/>
      <c r="C1" s="3"/>
      <c r="D1" s="3"/>
      <c r="E1" s="3"/>
      <c r="F1" s="3"/>
      <c r="G1" s="3"/>
    </row>
    <row r="2" spans="1:7">
      <c r="A2" s="4" t="s">
        <v>236</v>
      </c>
      <c r="B2" s="4"/>
      <c r="C2" s="4"/>
      <c r="D2" s="4"/>
      <c r="E2" s="4"/>
      <c r="F2" s="4"/>
      <c r="G2" s="4"/>
    </row>
    <row r="3" spans="1:7">
      <c r="A3" s="4" t="s">
        <v>237</v>
      </c>
      <c r="B3" s="4"/>
      <c r="C3" s="4"/>
      <c r="D3" s="4"/>
      <c r="E3" s="4"/>
      <c r="F3" s="4"/>
      <c r="G3" s="4"/>
    </row>
    <row r="4" spans="1:7">
      <c r="A4" s="5" t="s">
        <v>238</v>
      </c>
      <c r="B4" s="5"/>
      <c r="C4" s="5"/>
      <c r="D4" s="5"/>
      <c r="E4" s="5"/>
      <c r="F4" s="5"/>
      <c r="G4" s="5"/>
    </row>
    <row r="5" ht="24.6" customHeight="1" spans="1:7">
      <c r="A5" s="6" t="s">
        <v>239</v>
      </c>
      <c r="B5" s="6"/>
      <c r="C5" s="6"/>
      <c r="D5" s="6"/>
      <c r="E5" s="6"/>
      <c r="F5" s="6"/>
      <c r="G5" s="6"/>
    </row>
    <row r="6" ht="38.45" customHeight="1" spans="1:8">
      <c r="A6" s="7" t="s">
        <v>2</v>
      </c>
      <c r="B6" s="7"/>
      <c r="C6" s="7"/>
      <c r="D6" s="7"/>
      <c r="E6" s="7"/>
      <c r="F6" s="7"/>
      <c r="G6" s="7"/>
      <c r="H6" s="8"/>
    </row>
    <row r="7" ht="15.75"/>
    <row r="8" spans="1:7">
      <c r="A8" s="9" t="s">
        <v>240</v>
      </c>
      <c r="B8" s="10"/>
      <c r="C8" s="10"/>
      <c r="D8" s="10"/>
      <c r="E8" s="10"/>
      <c r="F8" s="10"/>
      <c r="G8" s="11"/>
    </row>
    <row r="9" ht="30" spans="1:7">
      <c r="A9" s="12" t="s">
        <v>53</v>
      </c>
      <c r="B9" s="13" t="s">
        <v>241</v>
      </c>
      <c r="C9" s="13" t="s">
        <v>242</v>
      </c>
      <c r="D9" s="13" t="s">
        <v>243</v>
      </c>
      <c r="E9" s="13" t="s">
        <v>244</v>
      </c>
      <c r="F9" s="13" t="s">
        <v>245</v>
      </c>
      <c r="G9" s="14" t="s">
        <v>246</v>
      </c>
    </row>
    <row r="10" spans="1:7">
      <c r="A10" s="15">
        <v>1</v>
      </c>
      <c r="B10" s="16" t="s">
        <v>14</v>
      </c>
      <c r="C10" s="17">
        <f>'Anexo II-A Salários'!C8</f>
        <v>2</v>
      </c>
      <c r="D10" s="17">
        <f>C10</f>
        <v>2</v>
      </c>
      <c r="E10" s="18">
        <f>'An IV A Custo Grupo 1'!D156</f>
        <v>7523.38100477272</v>
      </c>
      <c r="F10" s="18">
        <f>E10*C10</f>
        <v>15046.7620095454</v>
      </c>
      <c r="G10" s="19">
        <f>12*F10</f>
        <v>180561.144114545</v>
      </c>
    </row>
    <row r="11" spans="1:7">
      <c r="A11" s="15">
        <v>2</v>
      </c>
      <c r="B11" s="16" t="s">
        <v>15</v>
      </c>
      <c r="C11" s="17">
        <f>'Anexo II-A Salários'!C9</f>
        <v>3</v>
      </c>
      <c r="D11" s="17">
        <f t="shared" ref="D11:D26" si="0">C11</f>
        <v>3</v>
      </c>
      <c r="E11" s="18">
        <f>'An IV A Custo Grupo 1'!E156</f>
        <v>7587.88925699558</v>
      </c>
      <c r="F11" s="18">
        <f t="shared" ref="F11:F24" si="1">E11*C11</f>
        <v>22763.6677709867</v>
      </c>
      <c r="G11" s="19">
        <f t="shared" ref="G11:G24" si="2">12*F11</f>
        <v>273164.013251841</v>
      </c>
    </row>
    <row r="12" spans="1:7">
      <c r="A12" s="15">
        <v>3</v>
      </c>
      <c r="B12" s="16" t="s">
        <v>16</v>
      </c>
      <c r="C12" s="17">
        <f>'Anexo II-A Salários'!C10</f>
        <v>5</v>
      </c>
      <c r="D12" s="17">
        <f t="shared" si="0"/>
        <v>5</v>
      </c>
      <c r="E12" s="18">
        <f>'An IV A Custo Grupo 1'!F156</f>
        <v>5529.87661782281</v>
      </c>
      <c r="F12" s="18">
        <f t="shared" si="1"/>
        <v>27649.383089114</v>
      </c>
      <c r="G12" s="19">
        <f t="shared" si="2"/>
        <v>331792.597069368</v>
      </c>
    </row>
    <row r="13" spans="1:7">
      <c r="A13" s="15">
        <v>4</v>
      </c>
      <c r="B13" s="16" t="s">
        <v>17</v>
      </c>
      <c r="C13" s="17">
        <f>'Anexo II-A Salários'!C11</f>
        <v>2</v>
      </c>
      <c r="D13" s="17">
        <f t="shared" si="0"/>
        <v>2</v>
      </c>
      <c r="E13" s="18">
        <f>'An IV A Custo Grupo 1'!G156</f>
        <v>8087.81147079482</v>
      </c>
      <c r="F13" s="18">
        <f t="shared" si="1"/>
        <v>16175.6229415896</v>
      </c>
      <c r="G13" s="19">
        <f t="shared" si="2"/>
        <v>194107.475299076</v>
      </c>
    </row>
    <row r="14" spans="1:7">
      <c r="A14" s="15">
        <v>5</v>
      </c>
      <c r="B14" s="16" t="s">
        <v>18</v>
      </c>
      <c r="C14" s="17">
        <f>'Anexo II-A Salários'!C12</f>
        <v>4</v>
      </c>
      <c r="D14" s="17">
        <f t="shared" si="0"/>
        <v>4</v>
      </c>
      <c r="E14" s="18">
        <f>'An IV A Custo Grupo 1'!H156</f>
        <v>8009.33058588581</v>
      </c>
      <c r="F14" s="18">
        <f t="shared" si="1"/>
        <v>32037.3223435432</v>
      </c>
      <c r="G14" s="19">
        <f t="shared" si="2"/>
        <v>384447.868122519</v>
      </c>
    </row>
    <row r="15" spans="1:7">
      <c r="A15" s="15">
        <v>6</v>
      </c>
      <c r="B15" s="16" t="s">
        <v>19</v>
      </c>
      <c r="C15" s="17">
        <f>'Anexo II-A Salários'!C13</f>
        <v>2</v>
      </c>
      <c r="D15" s="17">
        <f t="shared" si="0"/>
        <v>2</v>
      </c>
      <c r="E15" s="18">
        <f>'An IV B Custo Grupo 2'!D156</f>
        <v>7429.07386406715</v>
      </c>
      <c r="F15" s="18">
        <f t="shared" si="1"/>
        <v>14858.1477281343</v>
      </c>
      <c r="G15" s="19">
        <f t="shared" si="2"/>
        <v>178297.772737612</v>
      </c>
    </row>
    <row r="16" spans="1:7">
      <c r="A16" s="15">
        <v>7</v>
      </c>
      <c r="B16" s="16" t="s">
        <v>20</v>
      </c>
      <c r="C16" s="17">
        <f>'Anexo II-A Salários'!C14</f>
        <v>6</v>
      </c>
      <c r="D16" s="17">
        <f t="shared" si="0"/>
        <v>6</v>
      </c>
      <c r="E16" s="18">
        <f>'An IV B Custo Grupo 2'!E156</f>
        <v>4376.50107135798</v>
      </c>
      <c r="F16" s="18">
        <f t="shared" si="1"/>
        <v>26259.0064281479</v>
      </c>
      <c r="G16" s="19">
        <f t="shared" si="2"/>
        <v>315108.077137774</v>
      </c>
    </row>
    <row r="17" spans="1:7">
      <c r="A17" s="15">
        <v>8</v>
      </c>
      <c r="B17" s="16" t="s">
        <v>21</v>
      </c>
      <c r="C17" s="17">
        <f>'Anexo II-A Salários'!C15</f>
        <v>2</v>
      </c>
      <c r="D17" s="17">
        <f t="shared" si="0"/>
        <v>2</v>
      </c>
      <c r="E17" s="18">
        <f>'An IV B Custo Grupo 2'!F156</f>
        <v>6991.57225935178</v>
      </c>
      <c r="F17" s="18">
        <f t="shared" si="1"/>
        <v>13983.1445187036</v>
      </c>
      <c r="G17" s="19">
        <f t="shared" si="2"/>
        <v>167797.734224443</v>
      </c>
    </row>
    <row r="18" spans="1:7">
      <c r="A18" s="15">
        <v>9</v>
      </c>
      <c r="B18" s="16" t="s">
        <v>22</v>
      </c>
      <c r="C18" s="17">
        <f>'Anexo II-A Salários'!C16</f>
        <v>1</v>
      </c>
      <c r="D18" s="17">
        <f t="shared" si="0"/>
        <v>1</v>
      </c>
      <c r="E18" s="18">
        <f>'An IV B Custo Grupo 2'!G156</f>
        <v>4583.05460494133</v>
      </c>
      <c r="F18" s="18">
        <f t="shared" si="1"/>
        <v>4583.05460494133</v>
      </c>
      <c r="G18" s="19">
        <f t="shared" si="2"/>
        <v>54996.655259296</v>
      </c>
    </row>
    <row r="19" spans="1:7">
      <c r="A19" s="15">
        <v>10</v>
      </c>
      <c r="B19" s="16" t="s">
        <v>23</v>
      </c>
      <c r="C19" s="17">
        <f>'Anexo II-A Salários'!C17</f>
        <v>1</v>
      </c>
      <c r="D19" s="17">
        <f t="shared" si="0"/>
        <v>1</v>
      </c>
      <c r="E19" s="18">
        <f>'An IV B Custo Grupo 2'!H156</f>
        <v>7404.13890018558</v>
      </c>
      <c r="F19" s="18">
        <f t="shared" si="1"/>
        <v>7404.13890018558</v>
      </c>
      <c r="G19" s="19">
        <f t="shared" si="2"/>
        <v>88849.6668022269</v>
      </c>
    </row>
    <row r="20" spans="1:7">
      <c r="A20" s="15">
        <v>11</v>
      </c>
      <c r="B20" s="16" t="s">
        <v>24</v>
      </c>
      <c r="C20" s="17">
        <f>'Anexo II-A Salários'!C18</f>
        <v>1</v>
      </c>
      <c r="D20" s="17">
        <f t="shared" si="0"/>
        <v>1</v>
      </c>
      <c r="E20" s="18">
        <f>'An IV C Custo Grupo 3'!D158</f>
        <v>4583.05460494133</v>
      </c>
      <c r="F20" s="18">
        <f t="shared" si="1"/>
        <v>4583.05460494133</v>
      </c>
      <c r="G20" s="19">
        <f t="shared" si="2"/>
        <v>54996.655259296</v>
      </c>
    </row>
    <row r="21" spans="1:7">
      <c r="A21" s="15">
        <v>12</v>
      </c>
      <c r="B21" s="16" t="s">
        <v>25</v>
      </c>
      <c r="C21" s="17">
        <f>'Anexo II-A Salários'!C19</f>
        <v>1</v>
      </c>
      <c r="D21" s="17">
        <f t="shared" si="0"/>
        <v>1</v>
      </c>
      <c r="E21" s="18">
        <f>'An IV C Custo Grupo 3'!E158</f>
        <v>7261.7459576214</v>
      </c>
      <c r="F21" s="18">
        <f t="shared" si="1"/>
        <v>7261.7459576214</v>
      </c>
      <c r="G21" s="19">
        <f t="shared" si="2"/>
        <v>87140.9514914568</v>
      </c>
    </row>
    <row r="22" spans="1:7">
      <c r="A22" s="15">
        <v>13</v>
      </c>
      <c r="B22" s="16" t="s">
        <v>26</v>
      </c>
      <c r="C22" s="17">
        <f>'Anexo II-A Salários'!C20</f>
        <v>1</v>
      </c>
      <c r="D22" s="17">
        <f t="shared" si="0"/>
        <v>1</v>
      </c>
      <c r="E22" s="18">
        <f>'An IV C Custo Grupo 3'!F158</f>
        <v>7991.49045126315</v>
      </c>
      <c r="F22" s="18">
        <f t="shared" si="1"/>
        <v>7991.49045126315</v>
      </c>
      <c r="G22" s="19">
        <f t="shared" si="2"/>
        <v>95897.8854151578</v>
      </c>
    </row>
    <row r="23" spans="1:7">
      <c r="A23" s="15">
        <v>14</v>
      </c>
      <c r="B23" s="16" t="s">
        <v>27</v>
      </c>
      <c r="C23" s="17">
        <f>'Anexo II-A Salários'!C21</f>
        <v>9</v>
      </c>
      <c r="D23" s="17">
        <f t="shared" si="0"/>
        <v>9</v>
      </c>
      <c r="E23" s="18">
        <f>'An IV C Custo Grupo 3'!G158</f>
        <v>7275.18743514725</v>
      </c>
      <c r="F23" s="18">
        <f t="shared" si="1"/>
        <v>65476.6869163252</v>
      </c>
      <c r="G23" s="19">
        <f t="shared" si="2"/>
        <v>785720.242995903</v>
      </c>
    </row>
    <row r="24" spans="1:7">
      <c r="A24" s="15">
        <v>15</v>
      </c>
      <c r="B24" s="16" t="s">
        <v>28</v>
      </c>
      <c r="C24" s="17">
        <f>'Anexo II-A Salários'!C22</f>
        <v>7</v>
      </c>
      <c r="D24" s="17">
        <f t="shared" si="0"/>
        <v>7</v>
      </c>
      <c r="E24" s="18">
        <f>'An IV C Custo Grupo 3'!H158</f>
        <v>7370.71948469187</v>
      </c>
      <c r="F24" s="18">
        <f t="shared" si="1"/>
        <v>51595.0363928431</v>
      </c>
      <c r="G24" s="19">
        <f t="shared" si="2"/>
        <v>619140.436714117</v>
      </c>
    </row>
    <row r="25" ht="30" spans="1:7">
      <c r="A25" s="20">
        <v>16</v>
      </c>
      <c r="B25" s="21" t="s">
        <v>29</v>
      </c>
      <c r="C25" s="17">
        <f>'Anexo II-A Salários'!C23</f>
        <v>4</v>
      </c>
      <c r="D25" s="17">
        <f t="shared" si="0"/>
        <v>4</v>
      </c>
      <c r="E25" s="22">
        <f>'An IV C Custo Grupo 3'!I158</f>
        <v>5190.87080555202</v>
      </c>
      <c r="F25" s="18">
        <f t="shared" ref="F25:F26" si="3">E25*C25</f>
        <v>20763.4832222081</v>
      </c>
      <c r="G25" s="19">
        <f t="shared" ref="G25:G27" si="4">12*F25</f>
        <v>249161.798666497</v>
      </c>
    </row>
    <row r="26" spans="1:7">
      <c r="A26" s="20">
        <v>17</v>
      </c>
      <c r="B26" s="21" t="s">
        <v>30</v>
      </c>
      <c r="C26" s="17">
        <f>'Anexo II-A Salários'!C24</f>
        <v>2</v>
      </c>
      <c r="D26" s="17">
        <f t="shared" si="0"/>
        <v>2</v>
      </c>
      <c r="E26" s="22">
        <f>'An IV C Custo Grupo 3'!J158</f>
        <v>5985.92336130491</v>
      </c>
      <c r="F26" s="18">
        <f t="shared" si="3"/>
        <v>11971.8467226098</v>
      </c>
      <c r="G26" s="19">
        <f t="shared" si="4"/>
        <v>143662.160671318</v>
      </c>
    </row>
    <row r="27" ht="28.9" customHeight="1" spans="1:7">
      <c r="A27" s="23" t="s">
        <v>31</v>
      </c>
      <c r="B27" s="24"/>
      <c r="C27" s="24">
        <f>SUM(C10:C26)</f>
        <v>53</v>
      </c>
      <c r="D27" s="24">
        <f>SUM(D10:D26)</f>
        <v>53</v>
      </c>
      <c r="E27" s="25"/>
      <c r="F27" s="25">
        <f>SUM(F10:F26)</f>
        <v>350403.594602704</v>
      </c>
      <c r="G27" s="26">
        <f t="shared" si="4"/>
        <v>4204843.13523245</v>
      </c>
    </row>
  </sheetData>
  <mergeCells count="8">
    <mergeCell ref="A1:G1"/>
    <mergeCell ref="A2:G2"/>
    <mergeCell ref="A3:G3"/>
    <mergeCell ref="A4:G4"/>
    <mergeCell ref="A5:G5"/>
    <mergeCell ref="A6:G6"/>
    <mergeCell ref="A8:G8"/>
    <mergeCell ref="A27:B27"/>
  </mergeCells>
  <pageMargins left="0.511805555555556" right="0.511805555555556" top="0.786805555555556" bottom="0.786805555555556" header="0.314583333333333" footer="0.314583333333333"/>
  <pageSetup paperSize="9" fitToHeight="0" orientation="landscape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view="pageLayout" zoomScaleNormal="100" workbookViewId="0">
      <selection activeCell="A1" sqref="A1:I1"/>
    </sheetView>
  </sheetViews>
  <sheetFormatPr defaultColWidth="9" defaultRowHeight="15"/>
  <cols>
    <col min="1" max="1" width="5.14285714285714" customWidth="1"/>
    <col min="2" max="2" width="24.4285714285714" customWidth="1"/>
    <col min="4" max="5" width="10.7142857142857" style="212" customWidth="1"/>
    <col min="6" max="9" width="13.5714285714286" customWidth="1"/>
  </cols>
  <sheetData>
    <row r="1" customHeight="1" spans="1:17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76"/>
      <c r="K1" s="276"/>
      <c r="L1" s="276"/>
      <c r="M1" s="276"/>
      <c r="N1" s="276"/>
      <c r="O1" s="276"/>
      <c r="P1" s="276"/>
      <c r="Q1" s="276"/>
    </row>
    <row r="2" spans="1:17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46"/>
      <c r="K2" s="246"/>
      <c r="L2" s="246"/>
      <c r="M2" s="246"/>
      <c r="N2" s="246"/>
      <c r="O2" s="246"/>
      <c r="P2" s="246"/>
      <c r="Q2" s="246"/>
    </row>
    <row r="3" spans="1:8">
      <c r="A3" s="222"/>
      <c r="B3" s="223"/>
      <c r="C3" s="223"/>
      <c r="D3" s="289"/>
      <c r="E3" s="289"/>
      <c r="F3" s="223"/>
      <c r="G3" s="223"/>
      <c r="H3" s="223"/>
    </row>
    <row r="4" customHeight="1" spans="1:17">
      <c r="A4" s="224" t="s">
        <v>4</v>
      </c>
      <c r="B4" s="224"/>
      <c r="C4" s="224"/>
      <c r="D4" s="224"/>
      <c r="E4" s="224"/>
      <c r="F4" s="224"/>
      <c r="G4" s="224"/>
      <c r="H4" s="224"/>
      <c r="I4" s="224"/>
      <c r="J4" s="247"/>
      <c r="K4" s="247"/>
      <c r="L4" s="247"/>
      <c r="M4" s="247"/>
      <c r="N4" s="247"/>
      <c r="O4" s="247"/>
      <c r="P4" s="247"/>
      <c r="Q4" s="247"/>
    </row>
    <row r="5" ht="34.5" customHeight="1" spans="1:17">
      <c r="A5" s="7" t="s">
        <v>2</v>
      </c>
      <c r="B5" s="7"/>
      <c r="C5" s="7"/>
      <c r="D5" s="7"/>
      <c r="E5" s="7"/>
      <c r="F5" s="7"/>
      <c r="G5" s="7"/>
      <c r="H5" s="7"/>
      <c r="I5" s="7"/>
      <c r="J5" s="8"/>
      <c r="K5" s="8"/>
      <c r="L5" s="8"/>
      <c r="M5" s="8"/>
      <c r="N5" s="8"/>
      <c r="O5" s="8"/>
      <c r="P5" s="8"/>
      <c r="Q5" s="8"/>
    </row>
    <row r="6" ht="15.75"/>
    <row r="7" ht="45" spans="1:9">
      <c r="A7" s="290" t="s">
        <v>5</v>
      </c>
      <c r="B7" s="291" t="s">
        <v>6</v>
      </c>
      <c r="C7" s="292" t="s">
        <v>7</v>
      </c>
      <c r="D7" s="293" t="s">
        <v>8</v>
      </c>
      <c r="E7" s="293" t="s">
        <v>9</v>
      </c>
      <c r="F7" s="292" t="s">
        <v>10</v>
      </c>
      <c r="G7" s="292" t="s">
        <v>11</v>
      </c>
      <c r="H7" s="292" t="s">
        <v>12</v>
      </c>
      <c r="I7" s="308" t="s">
        <v>13</v>
      </c>
    </row>
    <row r="8" spans="1:9">
      <c r="A8" s="294">
        <v>1</v>
      </c>
      <c r="B8" s="16" t="s">
        <v>14</v>
      </c>
      <c r="C8" s="281">
        <v>2</v>
      </c>
      <c r="D8" s="295"/>
      <c r="E8" s="295"/>
      <c r="F8" s="296">
        <v>4059.47</v>
      </c>
      <c r="G8" s="297"/>
      <c r="H8" s="296">
        <v>1650</v>
      </c>
      <c r="I8" s="309">
        <f>AVERAGE(D8:H8)</f>
        <v>2854.735</v>
      </c>
    </row>
    <row r="9" spans="1:9">
      <c r="A9" s="294">
        <v>2</v>
      </c>
      <c r="B9" s="16" t="s">
        <v>15</v>
      </c>
      <c r="C9" s="281">
        <v>3</v>
      </c>
      <c r="D9" s="295"/>
      <c r="E9" s="295">
        <v>3856.74</v>
      </c>
      <c r="F9" s="296">
        <v>1912.24</v>
      </c>
      <c r="G9" s="297"/>
      <c r="H9" s="296"/>
      <c r="I9" s="309">
        <f t="shared" ref="I9:I24" si="0">AVERAGE(D9:H9)</f>
        <v>2884.49</v>
      </c>
    </row>
    <row r="10" spans="1:9">
      <c r="A10" s="294">
        <v>3</v>
      </c>
      <c r="B10" s="16" t="s">
        <v>16</v>
      </c>
      <c r="C10" s="281">
        <v>5</v>
      </c>
      <c r="D10" s="295"/>
      <c r="E10" s="295"/>
      <c r="F10" s="297">
        <v>2016.35</v>
      </c>
      <c r="G10" s="298"/>
      <c r="H10" s="296"/>
      <c r="I10" s="309">
        <f t="shared" si="0"/>
        <v>2016.35</v>
      </c>
    </row>
    <row r="11" spans="1:9">
      <c r="A11" s="294">
        <v>4</v>
      </c>
      <c r="B11" s="16" t="s">
        <v>17</v>
      </c>
      <c r="C11" s="281">
        <v>2</v>
      </c>
      <c r="D11" s="295"/>
      <c r="E11" s="295"/>
      <c r="F11" s="297">
        <v>3196.22</v>
      </c>
      <c r="G11" s="299"/>
      <c r="H11" s="296"/>
      <c r="I11" s="309">
        <f t="shared" si="0"/>
        <v>3196.22</v>
      </c>
    </row>
    <row r="12" spans="1:9">
      <c r="A12" s="294">
        <v>5</v>
      </c>
      <c r="B12" s="16" t="s">
        <v>18</v>
      </c>
      <c r="C12" s="281">
        <v>4</v>
      </c>
      <c r="D12" s="295"/>
      <c r="E12" s="295"/>
      <c r="F12" s="296">
        <v>3160.02</v>
      </c>
      <c r="G12" s="297"/>
      <c r="H12" s="296"/>
      <c r="I12" s="309">
        <f t="shared" si="0"/>
        <v>3160.02</v>
      </c>
    </row>
    <row r="13" spans="1:9">
      <c r="A13" s="294">
        <v>6</v>
      </c>
      <c r="B13" s="16" t="s">
        <v>19</v>
      </c>
      <c r="C13" s="281">
        <v>2</v>
      </c>
      <c r="D13" s="295"/>
      <c r="E13" s="295"/>
      <c r="F13" s="297">
        <v>4059.47</v>
      </c>
      <c r="G13" s="297"/>
      <c r="H13" s="297">
        <v>1563</v>
      </c>
      <c r="I13" s="309">
        <f t="shared" si="0"/>
        <v>2811.235</v>
      </c>
    </row>
    <row r="14" spans="1:9">
      <c r="A14" s="294">
        <v>7</v>
      </c>
      <c r="B14" s="16" t="s">
        <v>20</v>
      </c>
      <c r="C14" s="281">
        <v>6</v>
      </c>
      <c r="D14" s="295">
        <v>1430</v>
      </c>
      <c r="E14" s="295"/>
      <c r="F14" s="297"/>
      <c r="G14" s="297"/>
      <c r="H14" s="296"/>
      <c r="I14" s="309">
        <f t="shared" si="0"/>
        <v>1430</v>
      </c>
    </row>
    <row r="15" spans="1:9">
      <c r="A15" s="294">
        <v>8</v>
      </c>
      <c r="B15" s="16" t="s">
        <v>21</v>
      </c>
      <c r="C15" s="281">
        <v>2</v>
      </c>
      <c r="D15" s="295"/>
      <c r="E15" s="295"/>
      <c r="F15" s="296">
        <v>2690.57</v>
      </c>
      <c r="G15" s="297"/>
      <c r="H15" s="296"/>
      <c r="I15" s="309">
        <f t="shared" si="0"/>
        <v>2690.57</v>
      </c>
    </row>
    <row r="16" spans="1:9">
      <c r="A16" s="294">
        <v>9</v>
      </c>
      <c r="B16" s="16" t="s">
        <v>22</v>
      </c>
      <c r="C16" s="281">
        <v>1</v>
      </c>
      <c r="D16" s="295"/>
      <c r="E16" s="295"/>
      <c r="F16" s="296">
        <v>1579.62</v>
      </c>
      <c r="G16" s="297"/>
      <c r="H16" s="296"/>
      <c r="I16" s="309">
        <f t="shared" si="0"/>
        <v>1579.62</v>
      </c>
    </row>
    <row r="17" spans="1:9">
      <c r="A17" s="294">
        <v>10</v>
      </c>
      <c r="B17" s="16" t="s">
        <v>23</v>
      </c>
      <c r="C17" s="281">
        <v>1</v>
      </c>
      <c r="D17" s="295"/>
      <c r="E17" s="295"/>
      <c r="F17" s="296">
        <v>2880.87</v>
      </c>
      <c r="G17" s="297"/>
      <c r="H17" s="296"/>
      <c r="I17" s="309">
        <f t="shared" si="0"/>
        <v>2880.87</v>
      </c>
    </row>
    <row r="18" spans="1:9">
      <c r="A18" s="294">
        <v>11</v>
      </c>
      <c r="B18" s="16" t="s">
        <v>24</v>
      </c>
      <c r="C18" s="281">
        <v>1</v>
      </c>
      <c r="D18" s="295"/>
      <c r="E18" s="295"/>
      <c r="F18" s="296">
        <v>1579.62</v>
      </c>
      <c r="G18" s="297"/>
      <c r="H18" s="296"/>
      <c r="I18" s="309">
        <f t="shared" si="0"/>
        <v>1579.62</v>
      </c>
    </row>
    <row r="19" spans="1:9">
      <c r="A19" s="294">
        <v>12</v>
      </c>
      <c r="B19" s="16" t="s">
        <v>25</v>
      </c>
      <c r="C19" s="281">
        <v>1</v>
      </c>
      <c r="D19" s="295"/>
      <c r="E19" s="295"/>
      <c r="F19" s="296">
        <v>2815.19</v>
      </c>
      <c r="G19" s="297"/>
      <c r="H19" s="296"/>
      <c r="I19" s="309">
        <f t="shared" si="0"/>
        <v>2815.19</v>
      </c>
    </row>
    <row r="20" spans="1:9">
      <c r="A20" s="294">
        <v>13</v>
      </c>
      <c r="B20" s="16" t="s">
        <v>26</v>
      </c>
      <c r="C20" s="281">
        <v>1</v>
      </c>
      <c r="D20" s="295"/>
      <c r="E20" s="295"/>
      <c r="F20" s="300">
        <v>4440.801</v>
      </c>
      <c r="G20" s="297">
        <v>1951</v>
      </c>
      <c r="H20" s="296"/>
      <c r="I20" s="309">
        <f t="shared" si="0"/>
        <v>3195.9005</v>
      </c>
    </row>
    <row r="21" ht="30" spans="1:9">
      <c r="A21" s="294">
        <v>14</v>
      </c>
      <c r="B21" s="286" t="s">
        <v>27</v>
      </c>
      <c r="C21" s="281">
        <v>9</v>
      </c>
      <c r="D21" s="295"/>
      <c r="E21" s="295"/>
      <c r="F21" s="300">
        <v>3042.78</v>
      </c>
      <c r="G21" s="297"/>
      <c r="H21" s="296">
        <v>2600</v>
      </c>
      <c r="I21" s="309">
        <f t="shared" si="0"/>
        <v>2821.39</v>
      </c>
    </row>
    <row r="22" spans="1:9">
      <c r="A22" s="294">
        <v>15</v>
      </c>
      <c r="B22" s="16" t="s">
        <v>28</v>
      </c>
      <c r="C22" s="281">
        <v>7</v>
      </c>
      <c r="D22" s="295"/>
      <c r="E22" s="295">
        <v>3930.91</v>
      </c>
      <c r="F22" s="300"/>
      <c r="G22" s="297"/>
      <c r="H22" s="296">
        <v>1800</v>
      </c>
      <c r="I22" s="309">
        <f t="shared" si="0"/>
        <v>2865.455</v>
      </c>
    </row>
    <row r="23" customFormat="1" ht="45" spans="1:9">
      <c r="A23" s="294">
        <v>16</v>
      </c>
      <c r="B23" s="21" t="s">
        <v>29</v>
      </c>
      <c r="C23" s="281">
        <v>4</v>
      </c>
      <c r="D23" s="295"/>
      <c r="E23" s="295"/>
      <c r="F23" s="300">
        <v>1904.09</v>
      </c>
      <c r="G23" s="297"/>
      <c r="H23" s="296"/>
      <c r="I23" s="309">
        <f t="shared" si="0"/>
        <v>1904.09</v>
      </c>
    </row>
    <row r="24" customFormat="1" ht="30" spans="1:9">
      <c r="A24" s="294">
        <v>17</v>
      </c>
      <c r="B24" s="21" t="s">
        <v>30</v>
      </c>
      <c r="C24" s="281">
        <v>2</v>
      </c>
      <c r="D24" s="295"/>
      <c r="E24" s="295"/>
      <c r="F24" s="300">
        <v>2441.63</v>
      </c>
      <c r="G24" s="297"/>
      <c r="H24" s="296">
        <v>2100</v>
      </c>
      <c r="I24" s="309">
        <f t="shared" si="0"/>
        <v>2270.815</v>
      </c>
    </row>
    <row r="25" ht="15.75" spans="1:9">
      <c r="A25" s="301" t="s">
        <v>31</v>
      </c>
      <c r="B25" s="302"/>
      <c r="C25" s="303">
        <f>SUM(C8:C24)</f>
        <v>53</v>
      </c>
      <c r="D25" s="304"/>
      <c r="E25" s="304"/>
      <c r="F25" s="305"/>
      <c r="G25" s="306"/>
      <c r="H25" s="307"/>
      <c r="I25" s="310"/>
    </row>
  </sheetData>
  <mergeCells count="5">
    <mergeCell ref="A1:I1"/>
    <mergeCell ref="A2:I2"/>
    <mergeCell ref="A4:I4"/>
    <mergeCell ref="A5:I5"/>
    <mergeCell ref="A25:B25"/>
  </mergeCells>
  <pageMargins left="0.511805555555556" right="0.511805555555556" top="0.786805555555556" bottom="0.786805555555556" header="0.314583333333333" footer="0.314583333333333"/>
  <pageSetup paperSize="9" orientation="landscape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view="pageLayout" zoomScaleNormal="100" workbookViewId="0">
      <selection activeCell="E7" sqref="E7"/>
    </sheetView>
  </sheetViews>
  <sheetFormatPr defaultColWidth="9" defaultRowHeight="15"/>
  <cols>
    <col min="1" max="1" width="5.14285714285714" customWidth="1"/>
    <col min="2" max="2" width="24.4285714285714" customWidth="1"/>
    <col min="3" max="3" width="20.4285714285714" customWidth="1"/>
    <col min="4" max="4" width="21.5714285714286" style="275" customWidth="1"/>
    <col min="5" max="5" width="30.7142857142857" style="275" customWidth="1"/>
    <col min="6" max="6" width="21.2857142857143" style="275" customWidth="1"/>
    <col min="7" max="7" width="13.5714285714286" style="275" customWidth="1"/>
    <col min="8" max="16384" width="9.14285714285714"/>
  </cols>
  <sheetData>
    <row r="1" customHeight="1" spans="1:15">
      <c r="A1" s="254" t="s">
        <v>0</v>
      </c>
      <c r="B1" s="254"/>
      <c r="C1" s="254"/>
      <c r="D1" s="254"/>
      <c r="E1" s="254"/>
      <c r="F1" s="254"/>
      <c r="G1" s="254"/>
      <c r="H1" s="276"/>
      <c r="I1" s="276"/>
      <c r="J1" s="276"/>
      <c r="K1" s="276"/>
      <c r="L1" s="276"/>
      <c r="M1" s="276"/>
      <c r="N1" s="276"/>
      <c r="O1" s="276"/>
    </row>
    <row r="2" spans="1:15">
      <c r="A2" s="222" t="s">
        <v>1</v>
      </c>
      <c r="B2" s="222"/>
      <c r="C2" s="222"/>
      <c r="D2" s="222"/>
      <c r="E2" s="222"/>
      <c r="F2" s="222"/>
      <c r="G2" s="222"/>
      <c r="H2" s="246"/>
      <c r="I2" s="246"/>
      <c r="J2" s="246"/>
      <c r="K2" s="246"/>
      <c r="L2" s="246"/>
      <c r="M2" s="246"/>
      <c r="N2" s="246"/>
      <c r="O2" s="246"/>
    </row>
    <row r="3" spans="1:7">
      <c r="A3" s="222"/>
      <c r="B3" s="223"/>
      <c r="C3" s="223"/>
      <c r="D3" s="277"/>
      <c r="E3" s="277"/>
      <c r="F3" s="277"/>
      <c r="G3" s="277"/>
    </row>
    <row r="4" customHeight="1" spans="1:15">
      <c r="A4" s="224" t="s">
        <v>32</v>
      </c>
      <c r="B4" s="224"/>
      <c r="C4" s="224"/>
      <c r="D4" s="224"/>
      <c r="E4" s="224"/>
      <c r="F4" s="224"/>
      <c r="G4" s="224"/>
      <c r="H4" s="247"/>
      <c r="I4" s="247"/>
      <c r="J4" s="247"/>
      <c r="K4" s="247"/>
      <c r="L4" s="247"/>
      <c r="M4" s="247"/>
      <c r="N4" s="247"/>
      <c r="O4" s="247"/>
    </row>
    <row r="5" ht="34.5" customHeight="1" spans="1:15">
      <c r="A5" s="7" t="s">
        <v>2</v>
      </c>
      <c r="B5" s="7"/>
      <c r="C5" s="7"/>
      <c r="D5" s="7"/>
      <c r="E5" s="7"/>
      <c r="F5" s="7"/>
      <c r="G5" s="7"/>
      <c r="H5" s="8"/>
      <c r="I5" s="8"/>
      <c r="J5" s="8"/>
      <c r="K5" s="8"/>
      <c r="L5" s="8"/>
      <c r="M5" s="8"/>
      <c r="N5" s="8"/>
      <c r="O5" s="8"/>
    </row>
    <row r="7" ht="45" spans="1:7">
      <c r="A7" s="278" t="s">
        <v>5</v>
      </c>
      <c r="B7" s="278" t="s">
        <v>6</v>
      </c>
      <c r="C7" s="279" t="s">
        <v>33</v>
      </c>
      <c r="D7" s="279" t="s">
        <v>34</v>
      </c>
      <c r="E7" s="279" t="s">
        <v>35</v>
      </c>
      <c r="F7" s="279" t="s">
        <v>36</v>
      </c>
      <c r="G7" s="280" t="s">
        <v>7</v>
      </c>
    </row>
    <row r="8" spans="1:7">
      <c r="A8" s="281">
        <v>1</v>
      </c>
      <c r="B8" s="16" t="s">
        <v>14</v>
      </c>
      <c r="C8" s="282">
        <v>2</v>
      </c>
      <c r="D8" s="282">
        <v>0</v>
      </c>
      <c r="E8" s="282">
        <v>0</v>
      </c>
      <c r="F8" s="283">
        <v>0</v>
      </c>
      <c r="G8" s="284">
        <f>SUM(C8:F8)</f>
        <v>2</v>
      </c>
    </row>
    <row r="9" spans="1:7">
      <c r="A9" s="281">
        <v>2</v>
      </c>
      <c r="B9" s="16" t="s">
        <v>15</v>
      </c>
      <c r="C9" s="285">
        <v>3</v>
      </c>
      <c r="D9" s="285">
        <v>0</v>
      </c>
      <c r="E9" s="285">
        <v>0</v>
      </c>
      <c r="F9" s="283">
        <v>0</v>
      </c>
      <c r="G9" s="284">
        <f t="shared" ref="G9:G24" si="0">SUM(C9:F9)</f>
        <v>3</v>
      </c>
    </row>
    <row r="10" spans="1:7">
      <c r="A10" s="281">
        <v>3</v>
      </c>
      <c r="B10" s="16" t="s">
        <v>16</v>
      </c>
      <c r="C10" s="285">
        <v>3</v>
      </c>
      <c r="D10" s="285">
        <v>1</v>
      </c>
      <c r="E10" s="285">
        <v>1</v>
      </c>
      <c r="F10" s="283">
        <v>0</v>
      </c>
      <c r="G10" s="284">
        <f t="shared" si="0"/>
        <v>5</v>
      </c>
    </row>
    <row r="11" spans="1:7">
      <c r="A11" s="281">
        <v>4</v>
      </c>
      <c r="B11" s="16" t="s">
        <v>17</v>
      </c>
      <c r="C11" s="285">
        <v>2</v>
      </c>
      <c r="D11" s="285">
        <v>0</v>
      </c>
      <c r="E11" s="285">
        <v>0</v>
      </c>
      <c r="F11" s="283">
        <v>0</v>
      </c>
      <c r="G11" s="284">
        <f t="shared" si="0"/>
        <v>2</v>
      </c>
    </row>
    <row r="12" spans="1:7">
      <c r="A12" s="281">
        <v>5</v>
      </c>
      <c r="B12" s="16" t="s">
        <v>18</v>
      </c>
      <c r="C12" s="285">
        <v>2</v>
      </c>
      <c r="D12" s="285">
        <v>1</v>
      </c>
      <c r="E12" s="285">
        <v>1</v>
      </c>
      <c r="F12" s="283">
        <v>0</v>
      </c>
      <c r="G12" s="284">
        <f t="shared" si="0"/>
        <v>4</v>
      </c>
    </row>
    <row r="13" spans="1:7">
      <c r="A13" s="281">
        <v>6</v>
      </c>
      <c r="B13" s="16" t="s">
        <v>19</v>
      </c>
      <c r="C13" s="285">
        <v>2</v>
      </c>
      <c r="D13" s="285">
        <v>0</v>
      </c>
      <c r="E13" s="285">
        <v>0</v>
      </c>
      <c r="F13" s="283">
        <v>0</v>
      </c>
      <c r="G13" s="284">
        <f t="shared" si="0"/>
        <v>2</v>
      </c>
    </row>
    <row r="14" spans="1:7">
      <c r="A14" s="281">
        <v>7</v>
      </c>
      <c r="B14" s="16" t="s">
        <v>20</v>
      </c>
      <c r="C14" s="285">
        <v>6</v>
      </c>
      <c r="D14" s="285">
        <v>0</v>
      </c>
      <c r="E14" s="285">
        <v>0</v>
      </c>
      <c r="F14" s="283">
        <v>0</v>
      </c>
      <c r="G14" s="284">
        <f t="shared" si="0"/>
        <v>6</v>
      </c>
    </row>
    <row r="15" spans="1:7">
      <c r="A15" s="281">
        <v>8</v>
      </c>
      <c r="B15" s="16" t="s">
        <v>21</v>
      </c>
      <c r="C15" s="285">
        <v>2</v>
      </c>
      <c r="D15" s="285">
        <v>0</v>
      </c>
      <c r="E15" s="285">
        <v>0</v>
      </c>
      <c r="F15" s="283">
        <v>0</v>
      </c>
      <c r="G15" s="284">
        <f t="shared" si="0"/>
        <v>2</v>
      </c>
    </row>
    <row r="16" spans="1:7">
      <c r="A16" s="281">
        <v>9</v>
      </c>
      <c r="B16" s="16" t="s">
        <v>22</v>
      </c>
      <c r="C16" s="285">
        <v>1</v>
      </c>
      <c r="D16" s="285">
        <v>0</v>
      </c>
      <c r="E16" s="285">
        <v>0</v>
      </c>
      <c r="F16" s="283">
        <v>0</v>
      </c>
      <c r="G16" s="284">
        <f t="shared" si="0"/>
        <v>1</v>
      </c>
    </row>
    <row r="17" spans="1:7">
      <c r="A17" s="281">
        <v>10</v>
      </c>
      <c r="B17" s="16" t="s">
        <v>23</v>
      </c>
      <c r="C17" s="285">
        <v>1</v>
      </c>
      <c r="D17" s="285">
        <v>0</v>
      </c>
      <c r="E17" s="285">
        <v>0</v>
      </c>
      <c r="F17" s="283">
        <v>0</v>
      </c>
      <c r="G17" s="284">
        <f t="shared" si="0"/>
        <v>1</v>
      </c>
    </row>
    <row r="18" spans="1:7">
      <c r="A18" s="281">
        <v>11</v>
      </c>
      <c r="B18" s="16" t="s">
        <v>24</v>
      </c>
      <c r="C18" s="285">
        <v>1</v>
      </c>
      <c r="D18" s="285">
        <v>0</v>
      </c>
      <c r="E18" s="285">
        <v>0</v>
      </c>
      <c r="F18" s="283">
        <v>0</v>
      </c>
      <c r="G18" s="284">
        <f t="shared" si="0"/>
        <v>1</v>
      </c>
    </row>
    <row r="19" spans="1:7">
      <c r="A19" s="281">
        <v>12</v>
      </c>
      <c r="B19" s="16" t="s">
        <v>25</v>
      </c>
      <c r="C19" s="285">
        <v>1</v>
      </c>
      <c r="D19" s="285">
        <v>0</v>
      </c>
      <c r="E19" s="285">
        <v>0</v>
      </c>
      <c r="F19" s="283">
        <v>0</v>
      </c>
      <c r="G19" s="284">
        <f t="shared" si="0"/>
        <v>1</v>
      </c>
    </row>
    <row r="20" spans="1:7">
      <c r="A20" s="281">
        <v>13</v>
      </c>
      <c r="B20" s="16" t="s">
        <v>26</v>
      </c>
      <c r="C20" s="285">
        <v>0</v>
      </c>
      <c r="D20" s="285">
        <v>0</v>
      </c>
      <c r="E20" s="285">
        <v>0</v>
      </c>
      <c r="F20" s="285">
        <v>1</v>
      </c>
      <c r="G20" s="284">
        <f t="shared" si="0"/>
        <v>1</v>
      </c>
    </row>
    <row r="21" ht="30" spans="1:7">
      <c r="A21" s="281">
        <v>14</v>
      </c>
      <c r="B21" s="286" t="s">
        <v>27</v>
      </c>
      <c r="C21" s="285">
        <v>1</v>
      </c>
      <c r="D21" s="285">
        <v>4</v>
      </c>
      <c r="E21" s="285">
        <v>4</v>
      </c>
      <c r="F21" s="285">
        <v>0</v>
      </c>
      <c r="G21" s="284">
        <f t="shared" si="0"/>
        <v>9</v>
      </c>
    </row>
    <row r="22" spans="1:7">
      <c r="A22" s="281">
        <v>15</v>
      </c>
      <c r="B22" s="16" t="s">
        <v>28</v>
      </c>
      <c r="C22" s="285">
        <v>3</v>
      </c>
      <c r="D22" s="285">
        <v>2</v>
      </c>
      <c r="E22" s="285">
        <v>2</v>
      </c>
      <c r="F22" s="285">
        <v>0</v>
      </c>
      <c r="G22" s="284">
        <f t="shared" si="0"/>
        <v>7</v>
      </c>
    </row>
    <row r="23" ht="45" spans="1:7">
      <c r="A23" s="281">
        <v>16</v>
      </c>
      <c r="B23" s="21" t="s">
        <v>29</v>
      </c>
      <c r="C23" s="285">
        <v>0</v>
      </c>
      <c r="D23" s="285">
        <v>2</v>
      </c>
      <c r="E23" s="285">
        <v>2</v>
      </c>
      <c r="F23" s="285">
        <v>0</v>
      </c>
      <c r="G23" s="284">
        <f t="shared" si="0"/>
        <v>4</v>
      </c>
    </row>
    <row r="24" ht="30" spans="1:7">
      <c r="A24" s="281">
        <v>17</v>
      </c>
      <c r="B24" s="21" t="s">
        <v>30</v>
      </c>
      <c r="C24" s="285">
        <v>0</v>
      </c>
      <c r="D24" s="285">
        <v>1</v>
      </c>
      <c r="E24" s="285">
        <v>1</v>
      </c>
      <c r="F24" s="285">
        <v>0</v>
      </c>
      <c r="G24" s="284">
        <f t="shared" si="0"/>
        <v>2</v>
      </c>
    </row>
    <row r="25" spans="1:7">
      <c r="A25" s="287" t="s">
        <v>31</v>
      </c>
      <c r="B25" s="287"/>
      <c r="C25" s="288">
        <f>SUM(C8:C24)</f>
        <v>30</v>
      </c>
      <c r="D25" s="288">
        <f t="shared" ref="D25:G25" si="1">SUM(D8:D24)</f>
        <v>11</v>
      </c>
      <c r="E25" s="288">
        <f t="shared" si="1"/>
        <v>11</v>
      </c>
      <c r="F25" s="288">
        <f t="shared" si="1"/>
        <v>1</v>
      </c>
      <c r="G25" s="288">
        <f t="shared" si="1"/>
        <v>53</v>
      </c>
    </row>
  </sheetData>
  <mergeCells count="5">
    <mergeCell ref="A1:G1"/>
    <mergeCell ref="A2:G2"/>
    <mergeCell ref="A4:G4"/>
    <mergeCell ref="A5:G5"/>
    <mergeCell ref="A25:B25"/>
  </mergeCells>
  <pageMargins left="0.511805555555556" right="0.511805555555556" top="0.786805555555556" bottom="0.786805555555556" header="0.314583333333333" footer="0.314583333333333"/>
  <pageSetup paperSize="9" scale="96" orientation="landscape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3"/>
  <sheetViews>
    <sheetView view="pageLayout" zoomScaleNormal="100" workbookViewId="0">
      <selection activeCell="H5" sqref="H5"/>
    </sheetView>
  </sheetViews>
  <sheetFormatPr defaultColWidth="9" defaultRowHeight="15"/>
  <cols>
    <col min="1" max="1" width="4.71428571428571" style="218" customWidth="1"/>
    <col min="2" max="2" width="25.1428571428571" customWidth="1"/>
    <col min="3" max="3" width="7" style="219" customWidth="1"/>
    <col min="4" max="4" width="4" customWidth="1"/>
    <col min="5" max="5" width="23" customWidth="1"/>
    <col min="6" max="7" width="10.7142857142857" customWidth="1"/>
    <col min="8" max="8" width="19.5714285714286" customWidth="1"/>
    <col min="9" max="9" width="7.14285714285714" customWidth="1"/>
    <col min="10" max="10" width="8.57142857142857" customWidth="1"/>
    <col min="11" max="11" width="7.71428571428571" customWidth="1"/>
    <col min="12" max="12" width="8.28571428571429" customWidth="1"/>
    <col min="13" max="13" width="8.71428571428571" customWidth="1"/>
    <col min="14" max="14" width="8" customWidth="1"/>
    <col min="15" max="15" width="7.28571428571429" customWidth="1"/>
    <col min="16" max="16" width="7.71428571428571" customWidth="1"/>
    <col min="17" max="18" width="6" customWidth="1"/>
    <col min="19" max="19" width="8.28571428571429" customWidth="1"/>
  </cols>
  <sheetData>
    <row r="1" ht="14.45" customHeight="1" spans="1:26">
      <c r="A1" s="254" t="s">
        <v>0</v>
      </c>
      <c r="B1" s="254"/>
      <c r="C1" s="254"/>
      <c r="D1" s="254"/>
      <c r="E1" s="254"/>
      <c r="F1" s="254"/>
      <c r="G1" s="25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19">
      <c r="A2" s="222" t="s">
        <v>1</v>
      </c>
      <c r="B2" s="222"/>
      <c r="C2" s="222"/>
      <c r="D2" s="222"/>
      <c r="E2" s="222"/>
      <c r="F2" s="222"/>
      <c r="G2" s="222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</row>
    <row r="3" spans="1:19">
      <c r="A3" s="222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ht="27" customHeight="1" spans="1:8">
      <c r="A4" s="224" t="s">
        <v>37</v>
      </c>
      <c r="B4" s="224"/>
      <c r="C4" s="224"/>
      <c r="D4" s="224"/>
      <c r="E4" s="224"/>
      <c r="F4" s="224"/>
      <c r="G4" s="224"/>
      <c r="H4" s="247"/>
    </row>
    <row r="5" ht="34.15" customHeight="1" spans="1:8">
      <c r="A5" s="7" t="s">
        <v>2</v>
      </c>
      <c r="B5" s="7"/>
      <c r="C5" s="7"/>
      <c r="D5" s="7"/>
      <c r="E5" s="7"/>
      <c r="F5" s="7"/>
      <c r="G5" s="7"/>
      <c r="H5" s="8"/>
    </row>
    <row r="6" ht="15.75" spans="1:3">
      <c r="A6"/>
      <c r="C6"/>
    </row>
    <row r="7" spans="1:7">
      <c r="A7" s="255" t="s">
        <v>38</v>
      </c>
      <c r="B7" s="256"/>
      <c r="C7" s="256"/>
      <c r="D7" s="256"/>
      <c r="E7" s="256"/>
      <c r="F7" s="256"/>
      <c r="G7" s="257"/>
    </row>
    <row r="8" spans="1:7">
      <c r="A8" s="258" t="s">
        <v>5</v>
      </c>
      <c r="B8" s="259" t="s">
        <v>39</v>
      </c>
      <c r="C8" s="259"/>
      <c r="D8" s="259" t="s">
        <v>40</v>
      </c>
      <c r="E8" s="259" t="s">
        <v>41</v>
      </c>
      <c r="F8" s="259" t="s">
        <v>42</v>
      </c>
      <c r="G8" s="260" t="s">
        <v>43</v>
      </c>
    </row>
    <row r="9" spans="1:7">
      <c r="A9" s="261">
        <v>1</v>
      </c>
      <c r="B9" s="262" t="s">
        <v>44</v>
      </c>
      <c r="C9" s="262"/>
      <c r="D9" s="263">
        <v>3</v>
      </c>
      <c r="E9" s="264">
        <v>1349.33</v>
      </c>
      <c r="F9" s="265">
        <f t="shared" ref="F9" si="0">E9*D9</f>
        <v>4047.99</v>
      </c>
      <c r="G9" s="266" t="s">
        <v>45</v>
      </c>
    </row>
    <row r="10" spans="1:7">
      <c r="A10" s="267" t="s">
        <v>46</v>
      </c>
      <c r="B10" s="268"/>
      <c r="C10" s="268"/>
      <c r="D10" s="268"/>
      <c r="E10" s="268"/>
      <c r="F10" s="268">
        <f>F9/60</f>
        <v>67.4665</v>
      </c>
      <c r="G10" s="269"/>
    </row>
    <row r="11" spans="1:7">
      <c r="A11" s="267" t="s">
        <v>47</v>
      </c>
      <c r="B11" s="268"/>
      <c r="C11" s="268"/>
      <c r="D11" s="268"/>
      <c r="E11" s="268"/>
      <c r="F11" s="268">
        <f>SUM(F10:F10)</f>
        <v>67.4665</v>
      </c>
      <c r="G11" s="269"/>
    </row>
    <row r="12" ht="15.75" spans="1:7">
      <c r="A12" s="270" t="s">
        <v>48</v>
      </c>
      <c r="B12" s="271"/>
      <c r="C12" s="271"/>
      <c r="D12" s="271"/>
      <c r="E12" s="271"/>
      <c r="F12" s="272">
        <f>F11/53</f>
        <v>1.27295283018868</v>
      </c>
      <c r="G12" s="273"/>
    </row>
    <row r="13" ht="22.5" customHeight="1" spans="1:7">
      <c r="A13" s="274" t="s">
        <v>49</v>
      </c>
      <c r="B13" s="274"/>
      <c r="C13" s="274"/>
      <c r="D13" s="274"/>
      <c r="E13" s="274"/>
      <c r="F13" s="274"/>
      <c r="G13" s="274"/>
    </row>
  </sheetData>
  <mergeCells count="11">
    <mergeCell ref="A1:G1"/>
    <mergeCell ref="A2:G2"/>
    <mergeCell ref="A4:G4"/>
    <mergeCell ref="A5:G5"/>
    <mergeCell ref="A7:G7"/>
    <mergeCell ref="B8:C8"/>
    <mergeCell ref="B9:C9"/>
    <mergeCell ref="A10:E10"/>
    <mergeCell ref="A11:E11"/>
    <mergeCell ref="A12:E12"/>
    <mergeCell ref="A13:G13"/>
  </mergeCells>
  <pageMargins left="0.511805555555556" right="0.511805555555556" top="0.786805555555556" bottom="0.786805555555556" header="0.314583333333333" footer="0.314583333333333"/>
  <pageSetup paperSize="9" orientation="portrait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7"/>
  <sheetViews>
    <sheetView view="pageLayout" zoomScaleNormal="100" workbookViewId="0">
      <selection activeCell="A1" sqref="A1:H1"/>
    </sheetView>
  </sheetViews>
  <sheetFormatPr defaultColWidth="9" defaultRowHeight="15"/>
  <cols>
    <col min="1" max="1" width="4.71428571428571" style="218" customWidth="1"/>
    <col min="2" max="2" width="30.1428571428571" style="219" customWidth="1"/>
    <col min="3" max="3" width="8.57142857142857" customWidth="1"/>
    <col min="4" max="4" width="10.7142857142857" style="219" customWidth="1"/>
    <col min="5" max="5" width="19.7142857142857" customWidth="1"/>
    <col min="6" max="7" width="19.5714285714286" customWidth="1"/>
    <col min="8" max="8" width="7.14285714285714" customWidth="1"/>
    <col min="9" max="9" width="8.57142857142857" customWidth="1"/>
    <col min="10" max="10" width="7.71428571428571" customWidth="1"/>
    <col min="11" max="11" width="8.28571428571429" customWidth="1"/>
    <col min="12" max="12" width="8.71428571428571" customWidth="1"/>
    <col min="13" max="13" width="8" customWidth="1"/>
    <col min="14" max="14" width="7.28571428571429" customWidth="1"/>
    <col min="15" max="15" width="7.71428571428571" customWidth="1"/>
    <col min="16" max="17" width="6" customWidth="1"/>
    <col min="18" max="18" width="8.28571428571429" customWidth="1"/>
  </cols>
  <sheetData>
    <row r="1" ht="14.45" customHeight="1" spans="1:25">
      <c r="A1" s="248" t="s">
        <v>0</v>
      </c>
      <c r="B1" s="248"/>
      <c r="C1" s="248"/>
      <c r="D1" s="248"/>
      <c r="E1" s="248"/>
      <c r="F1" s="248"/>
      <c r="G1" s="248"/>
      <c r="H1" s="248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</row>
    <row r="2" spans="1:18">
      <c r="A2" s="222" t="s">
        <v>1</v>
      </c>
      <c r="B2" s="222"/>
      <c r="C2" s="222"/>
      <c r="D2" s="222"/>
      <c r="E2" s="222"/>
      <c r="F2" s="222"/>
      <c r="G2" s="222"/>
      <c r="H2" s="222"/>
      <c r="I2" s="246"/>
      <c r="J2" s="246"/>
      <c r="K2" s="246"/>
      <c r="L2" s="246"/>
      <c r="M2" s="246"/>
      <c r="N2" s="246"/>
      <c r="O2" s="246"/>
      <c r="P2" s="246"/>
      <c r="Q2" s="246"/>
      <c r="R2" s="246"/>
    </row>
    <row r="3" spans="1:18">
      <c r="A3" s="222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</row>
    <row r="4" ht="27" customHeight="1" spans="1:8">
      <c r="A4" s="224" t="s">
        <v>50</v>
      </c>
      <c r="B4" s="224"/>
      <c r="C4" s="224"/>
      <c r="D4" s="224"/>
      <c r="E4" s="224"/>
      <c r="F4" s="224"/>
      <c r="G4" s="224"/>
      <c r="H4" s="224"/>
    </row>
    <row r="5" ht="34.15" customHeight="1" spans="1:8">
      <c r="A5" s="7" t="s">
        <v>2</v>
      </c>
      <c r="B5" s="7"/>
      <c r="C5" s="7"/>
      <c r="D5" s="7"/>
      <c r="E5" s="7"/>
      <c r="F5" s="7"/>
      <c r="G5" s="7"/>
      <c r="H5" s="7"/>
    </row>
    <row r="6" spans="1:4">
      <c r="A6"/>
      <c r="D6"/>
    </row>
    <row r="7" customHeight="1" spans="1:8">
      <c r="A7" s="226" t="s">
        <v>51</v>
      </c>
      <c r="B7" s="226"/>
      <c r="C7" s="226"/>
      <c r="D7" s="226"/>
      <c r="E7" s="226"/>
      <c r="F7" s="226"/>
      <c r="G7" s="226"/>
      <c r="H7" s="226"/>
    </row>
    <row r="8" ht="35.25" customHeight="1" spans="1:8">
      <c r="A8" s="249" t="s">
        <v>52</v>
      </c>
      <c r="B8" s="249"/>
      <c r="C8" s="249"/>
      <c r="D8" s="249"/>
      <c r="E8" s="249"/>
      <c r="F8" s="249"/>
      <c r="G8" s="249"/>
      <c r="H8" s="249"/>
    </row>
    <row r="9" ht="30" spans="1:8">
      <c r="A9" s="226" t="s">
        <v>53</v>
      </c>
      <c r="B9" s="226" t="s">
        <v>54</v>
      </c>
      <c r="C9" s="226" t="s">
        <v>55</v>
      </c>
      <c r="D9" s="226" t="s">
        <v>56</v>
      </c>
      <c r="E9" s="226" t="s">
        <v>57</v>
      </c>
      <c r="F9" s="226" t="s">
        <v>58</v>
      </c>
      <c r="G9" s="199"/>
      <c r="H9" s="199"/>
    </row>
    <row r="10" ht="114.75" spans="1:8">
      <c r="A10" s="234">
        <v>1</v>
      </c>
      <c r="B10" s="250" t="s">
        <v>59</v>
      </c>
      <c r="C10" s="251" t="s">
        <v>60</v>
      </c>
      <c r="D10" s="234">
        <v>10</v>
      </c>
      <c r="E10" s="235">
        <v>18.29</v>
      </c>
      <c r="F10" s="235">
        <f>E10*D10</f>
        <v>182.9</v>
      </c>
      <c r="G10" s="199"/>
      <c r="H10" s="199"/>
    </row>
    <row r="11" ht="103.5" customHeight="1" spans="1:8">
      <c r="A11" s="234">
        <v>2</v>
      </c>
      <c r="B11" s="250" t="s">
        <v>61</v>
      </c>
      <c r="C11" s="251" t="s">
        <v>62</v>
      </c>
      <c r="D11" s="234">
        <v>10</v>
      </c>
      <c r="E11" s="235">
        <v>26.59</v>
      </c>
      <c r="F11" s="235">
        <f t="shared" ref="F11:F15" si="0">E11*D11</f>
        <v>265.9</v>
      </c>
      <c r="G11" s="199"/>
      <c r="H11" s="199"/>
    </row>
    <row r="12" ht="89.25" spans="1:8">
      <c r="A12" s="234">
        <v>3</v>
      </c>
      <c r="B12" s="250" t="s">
        <v>63</v>
      </c>
      <c r="C12" s="251" t="s">
        <v>60</v>
      </c>
      <c r="D12" s="234">
        <v>10</v>
      </c>
      <c r="E12" s="235">
        <v>16.03</v>
      </c>
      <c r="F12" s="235">
        <f t="shared" si="0"/>
        <v>160.3</v>
      </c>
      <c r="G12" s="199"/>
      <c r="H12" s="199"/>
    </row>
    <row r="13" ht="109.5" customHeight="1" spans="1:8">
      <c r="A13" s="234">
        <v>4</v>
      </c>
      <c r="B13" s="250" t="s">
        <v>64</v>
      </c>
      <c r="C13" s="251" t="s">
        <v>60</v>
      </c>
      <c r="D13" s="234">
        <v>18</v>
      </c>
      <c r="E13" s="235">
        <v>3.28</v>
      </c>
      <c r="F13" s="235">
        <f t="shared" si="0"/>
        <v>59.04</v>
      </c>
      <c r="G13" s="199"/>
      <c r="H13" s="199"/>
    </row>
    <row r="14" ht="114.75" spans="1:8">
      <c r="A14" s="234">
        <v>5</v>
      </c>
      <c r="B14" s="250" t="s">
        <v>65</v>
      </c>
      <c r="C14" s="251" t="s">
        <v>60</v>
      </c>
      <c r="D14" s="234">
        <v>4</v>
      </c>
      <c r="E14" s="235">
        <v>97.83</v>
      </c>
      <c r="F14" s="235">
        <f t="shared" si="0"/>
        <v>391.32</v>
      </c>
      <c r="G14" s="199"/>
      <c r="H14" s="199"/>
    </row>
    <row r="15" ht="140.25" spans="1:8">
      <c r="A15" s="234">
        <v>6</v>
      </c>
      <c r="B15" s="250" t="s">
        <v>66</v>
      </c>
      <c r="C15" s="251" t="s">
        <v>60</v>
      </c>
      <c r="D15" s="234">
        <v>4</v>
      </c>
      <c r="E15" s="235">
        <v>143.48</v>
      </c>
      <c r="F15" s="235">
        <f t="shared" si="0"/>
        <v>573.92</v>
      </c>
      <c r="G15" s="199"/>
      <c r="H15" s="199"/>
    </row>
    <row r="16" spans="1:8">
      <c r="A16" s="252" t="s">
        <v>67</v>
      </c>
      <c r="B16" s="252"/>
      <c r="C16" s="252"/>
      <c r="D16" s="252"/>
      <c r="E16" s="252"/>
      <c r="F16" s="253">
        <f>F17/12</f>
        <v>136.115</v>
      </c>
      <c r="G16" s="199"/>
      <c r="H16" s="199"/>
    </row>
    <row r="17" spans="1:8">
      <c r="A17" s="252" t="s">
        <v>68</v>
      </c>
      <c r="B17" s="252"/>
      <c r="C17" s="252"/>
      <c r="D17" s="252"/>
      <c r="E17" s="252"/>
      <c r="F17" s="253">
        <f>SUM(F10:F15)</f>
        <v>1633.38</v>
      </c>
      <c r="G17" s="199"/>
      <c r="H17" s="199"/>
    </row>
  </sheetData>
  <mergeCells count="8">
    <mergeCell ref="A1:H1"/>
    <mergeCell ref="A2:H2"/>
    <mergeCell ref="A4:H4"/>
    <mergeCell ref="A5:H5"/>
    <mergeCell ref="A7:H7"/>
    <mergeCell ref="A8:H8"/>
    <mergeCell ref="A16:E16"/>
    <mergeCell ref="A17:E17"/>
  </mergeCells>
  <pageMargins left="0.511805555555556" right="0.511805555555556" top="0.786805555555556" bottom="0.786805555555556" header="0.314583333333333" footer="0.314583333333333"/>
  <pageSetup paperSize="9" scale="76" orientation="portrait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6"/>
  <sheetViews>
    <sheetView view="pageLayout" zoomScaleNormal="100" workbookViewId="0">
      <selection activeCell="A5" sqref="A5:H5"/>
    </sheetView>
  </sheetViews>
  <sheetFormatPr defaultColWidth="9" defaultRowHeight="15"/>
  <cols>
    <col min="1" max="1" width="5.28571428571429" style="218" customWidth="1"/>
    <col min="2" max="2" width="34.7142857142857" customWidth="1"/>
    <col min="3" max="3" width="6" customWidth="1"/>
    <col min="4" max="4" width="9.71428571428571" customWidth="1"/>
    <col min="5" max="5" width="9.42857142857143" customWidth="1"/>
    <col min="6" max="6" width="15.1428571428571" style="219" customWidth="1"/>
    <col min="7" max="7" width="12.8571428571429" customWidth="1"/>
    <col min="8" max="8" width="14.1428571428571" customWidth="1"/>
    <col min="9" max="10" width="19.5714285714286" customWidth="1"/>
    <col min="11" max="11" width="7.14285714285714" customWidth="1"/>
    <col min="12" max="12" width="8.57142857142857" customWidth="1"/>
    <col min="13" max="13" width="7.71428571428571" customWidth="1"/>
    <col min="14" max="14" width="8.28571428571429" customWidth="1"/>
    <col min="15" max="15" width="8.71428571428571" customWidth="1"/>
    <col min="16" max="16" width="8" customWidth="1"/>
    <col min="17" max="17" width="7.28571428571429" customWidth="1"/>
    <col min="18" max="18" width="7.71428571428571" customWidth="1"/>
    <col min="19" max="20" width="6" customWidth="1"/>
    <col min="21" max="21" width="8.28571428571429" customWidth="1"/>
  </cols>
  <sheetData>
    <row r="1" ht="15.6" customHeight="1" spans="1:28">
      <c r="A1" s="220" t="s">
        <v>0</v>
      </c>
      <c r="B1" s="220"/>
      <c r="C1" s="220"/>
      <c r="D1" s="220"/>
      <c r="E1" s="220"/>
      <c r="F1" s="220"/>
      <c r="G1" s="220"/>
      <c r="H1" s="220"/>
      <c r="I1" s="243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</row>
    <row r="2" ht="15.75" spans="1:21">
      <c r="A2" s="221" t="s">
        <v>1</v>
      </c>
      <c r="B2" s="221"/>
      <c r="C2" s="221"/>
      <c r="D2" s="221"/>
      <c r="E2" s="221"/>
      <c r="F2" s="221"/>
      <c r="G2" s="221"/>
      <c r="H2" s="221"/>
      <c r="I2" s="245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</row>
    <row r="3" spans="1:21">
      <c r="A3" s="222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ht="14.45" customHeight="1" spans="1:10">
      <c r="A4" s="224" t="s">
        <v>69</v>
      </c>
      <c r="B4" s="224"/>
      <c r="C4" s="224"/>
      <c r="D4" s="224"/>
      <c r="E4" s="224"/>
      <c r="F4" s="224"/>
      <c r="G4" s="224"/>
      <c r="H4" s="224"/>
      <c r="I4" s="247"/>
      <c r="J4" s="247"/>
    </row>
    <row r="5" ht="48" customHeight="1" spans="1:10">
      <c r="A5" s="7" t="s">
        <v>2</v>
      </c>
      <c r="B5" s="7"/>
      <c r="C5" s="7"/>
      <c r="D5" s="7"/>
      <c r="E5" s="7"/>
      <c r="F5" s="7"/>
      <c r="G5" s="7"/>
      <c r="H5" s="7"/>
      <c r="I5" s="8"/>
      <c r="J5" s="8"/>
    </row>
    <row r="6" spans="1:6">
      <c r="A6"/>
      <c r="F6"/>
    </row>
    <row r="7" spans="1:8">
      <c r="A7" s="225" t="s">
        <v>70</v>
      </c>
      <c r="B7" s="226"/>
      <c r="C7" s="226"/>
      <c r="D7" s="226"/>
      <c r="E7" s="226"/>
      <c r="F7" s="226"/>
      <c r="G7" s="226"/>
      <c r="H7" s="227"/>
    </row>
    <row r="8" ht="45" spans="1:8">
      <c r="A8" s="228" t="s">
        <v>53</v>
      </c>
      <c r="B8" s="229" t="s">
        <v>71</v>
      </c>
      <c r="C8" s="229" t="s">
        <v>55</v>
      </c>
      <c r="D8" s="229" t="s">
        <v>72</v>
      </c>
      <c r="E8" s="229" t="s">
        <v>73</v>
      </c>
      <c r="F8" s="229" t="s">
        <v>74</v>
      </c>
      <c r="G8" s="229" t="s">
        <v>57</v>
      </c>
      <c r="H8" s="230" t="s">
        <v>58</v>
      </c>
    </row>
    <row r="9" ht="45" spans="1:8">
      <c r="A9" s="231">
        <v>1</v>
      </c>
      <c r="B9" s="232" t="s">
        <v>75</v>
      </c>
      <c r="C9" s="233" t="s">
        <v>76</v>
      </c>
      <c r="D9" s="233">
        <v>2</v>
      </c>
      <c r="E9" s="233">
        <v>2</v>
      </c>
      <c r="F9" s="234">
        <f>SUM(D9:E9)</f>
        <v>4</v>
      </c>
      <c r="G9" s="235">
        <v>23.21</v>
      </c>
      <c r="H9" s="236">
        <f>G9*F9</f>
        <v>92.84</v>
      </c>
    </row>
    <row r="10" ht="60" spans="1:8">
      <c r="A10" s="231">
        <v>2</v>
      </c>
      <c r="B10" s="232" t="s">
        <v>77</v>
      </c>
      <c r="C10" s="233" t="s">
        <v>76</v>
      </c>
      <c r="D10" s="233">
        <v>2</v>
      </c>
      <c r="E10" s="233">
        <v>1</v>
      </c>
      <c r="F10" s="234">
        <f t="shared" ref="F10:F13" si="0">SUM(D10:E10)</f>
        <v>3</v>
      </c>
      <c r="G10" s="235">
        <v>37.7</v>
      </c>
      <c r="H10" s="236">
        <f>G10*F10</f>
        <v>113.1</v>
      </c>
    </row>
    <row r="11" ht="30" spans="1:8">
      <c r="A11" s="231">
        <v>3</v>
      </c>
      <c r="B11" s="232" t="s">
        <v>78</v>
      </c>
      <c r="C11" s="233" t="s">
        <v>76</v>
      </c>
      <c r="D11" s="233">
        <v>2</v>
      </c>
      <c r="E11" s="233">
        <v>1</v>
      </c>
      <c r="F11" s="234">
        <f t="shared" si="0"/>
        <v>3</v>
      </c>
      <c r="G11" s="235">
        <v>65.46</v>
      </c>
      <c r="H11" s="236">
        <f>G11*F11</f>
        <v>196.38</v>
      </c>
    </row>
    <row r="12" ht="30" spans="1:8">
      <c r="A12" s="231">
        <v>4</v>
      </c>
      <c r="B12" s="232" t="s">
        <v>79</v>
      </c>
      <c r="C12" s="233" t="s">
        <v>62</v>
      </c>
      <c r="D12" s="233">
        <v>1</v>
      </c>
      <c r="E12" s="233">
        <v>0</v>
      </c>
      <c r="F12" s="234">
        <f t="shared" si="0"/>
        <v>1</v>
      </c>
      <c r="G12" s="235">
        <v>79</v>
      </c>
      <c r="H12" s="236">
        <f>G12*F12</f>
        <v>79</v>
      </c>
    </row>
    <row r="13" spans="1:8">
      <c r="A13" s="231">
        <v>5</v>
      </c>
      <c r="B13" s="232" t="s">
        <v>80</v>
      </c>
      <c r="C13" s="233" t="s">
        <v>62</v>
      </c>
      <c r="D13" s="233">
        <v>4</v>
      </c>
      <c r="E13" s="233">
        <v>4</v>
      </c>
      <c r="F13" s="234">
        <f t="shared" si="0"/>
        <v>8</v>
      </c>
      <c r="G13" s="235">
        <v>7.03</v>
      </c>
      <c r="H13" s="236">
        <f>G13*F13</f>
        <v>56.24</v>
      </c>
    </row>
    <row r="14" spans="1:8">
      <c r="A14" s="237" t="s">
        <v>81</v>
      </c>
      <c r="B14" s="238"/>
      <c r="C14" s="238"/>
      <c r="D14" s="238"/>
      <c r="E14" s="238"/>
      <c r="F14" s="238"/>
      <c r="G14" s="238"/>
      <c r="H14" s="239">
        <f>SUM(H9:H13)</f>
        <v>537.56</v>
      </c>
    </row>
    <row r="15" spans="1:8">
      <c r="A15" s="237" t="s">
        <v>82</v>
      </c>
      <c r="B15" s="238"/>
      <c r="C15" s="238"/>
      <c r="D15" s="238"/>
      <c r="E15" s="238"/>
      <c r="F15" s="238"/>
      <c r="G15" s="238"/>
      <c r="H15" s="239">
        <f>H14/12</f>
        <v>44.7966666666667</v>
      </c>
    </row>
    <row r="16" ht="40.5" customHeight="1" spans="1:8">
      <c r="A16" s="240" t="s">
        <v>83</v>
      </c>
      <c r="B16" s="241"/>
      <c r="C16" s="241"/>
      <c r="D16" s="241"/>
      <c r="E16" s="241"/>
      <c r="F16" s="241"/>
      <c r="G16" s="241"/>
      <c r="H16" s="242"/>
    </row>
  </sheetData>
  <mergeCells count="8">
    <mergeCell ref="A1:H1"/>
    <mergeCell ref="A2:H2"/>
    <mergeCell ref="A4:H4"/>
    <mergeCell ref="A5:H5"/>
    <mergeCell ref="A7:H7"/>
    <mergeCell ref="A14:G14"/>
    <mergeCell ref="A15:G15"/>
    <mergeCell ref="A16:H16"/>
  </mergeCells>
  <pageMargins left="0.511805555555556" right="0.511805555555556" top="0.786805555555556" bottom="0.786805555555556" header="0.314583333333333" footer="0.314583333333333"/>
  <pageSetup paperSize="9" scale="86" orientation="portrait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7"/>
  <sheetViews>
    <sheetView view="pageLayout" zoomScaleNormal="100" workbookViewId="0">
      <selection activeCell="A6" sqref="A6:H6"/>
    </sheetView>
  </sheetViews>
  <sheetFormatPr defaultColWidth="8.85714285714286" defaultRowHeight="15"/>
  <cols>
    <col min="1" max="1" width="9.57142857142857" customWidth="1"/>
    <col min="2" max="2" width="62.1428571428571" customWidth="1"/>
    <col min="3" max="3" width="11.1428571428571" customWidth="1"/>
    <col min="4" max="5" width="12.1428571428571" customWidth="1"/>
    <col min="6" max="6" width="13.2857142857143" customWidth="1"/>
    <col min="7" max="7" width="13.7142857142857" customWidth="1"/>
    <col min="8" max="8" width="12.7142857142857" customWidth="1"/>
    <col min="9" max="9" width="11.1428571428571" customWidth="1"/>
    <col min="10" max="10" width="12.7142857142857" customWidth="1"/>
    <col min="11" max="11" width="10.5714285714286" customWidth="1"/>
  </cols>
  <sheetData>
    <row r="1" ht="18" customHeight="1" spans="1:8">
      <c r="A1" s="27" t="s">
        <v>0</v>
      </c>
      <c r="B1" s="27"/>
      <c r="C1" s="27"/>
      <c r="D1" s="27"/>
      <c r="E1" s="27"/>
      <c r="F1" s="27"/>
      <c r="G1" s="27"/>
      <c r="H1" s="27"/>
    </row>
    <row r="2" ht="18.75" spans="1:8">
      <c r="A2" s="28" t="s">
        <v>1</v>
      </c>
      <c r="B2" s="28"/>
      <c r="C2" s="28"/>
      <c r="D2" s="28"/>
      <c r="E2" s="28"/>
      <c r="F2" s="28"/>
      <c r="G2" s="28"/>
      <c r="H2" s="28"/>
    </row>
    <row r="4" ht="14.45" customHeight="1" spans="1:8">
      <c r="A4" s="29" t="s">
        <v>84</v>
      </c>
      <c r="B4" s="29"/>
      <c r="C4" s="29"/>
      <c r="D4" s="29"/>
      <c r="E4" s="29"/>
      <c r="F4" s="29"/>
      <c r="G4" s="29"/>
      <c r="H4" s="29"/>
    </row>
    <row r="5" ht="38.45" customHeight="1" spans="1:8">
      <c r="A5" s="30" t="s">
        <v>2</v>
      </c>
      <c r="B5" s="30"/>
      <c r="C5" s="30"/>
      <c r="D5" s="30"/>
      <c r="E5" s="30"/>
      <c r="F5" s="30"/>
      <c r="G5" s="30"/>
      <c r="H5" s="30"/>
    </row>
    <row r="6" customHeight="1" spans="1:8">
      <c r="A6" s="31" t="s">
        <v>85</v>
      </c>
      <c r="B6" s="31"/>
      <c r="C6" s="31"/>
      <c r="D6" s="31"/>
      <c r="E6" s="31"/>
      <c r="F6" s="31"/>
      <c r="G6" s="31"/>
      <c r="H6" s="31"/>
    </row>
    <row r="7" ht="15.75" customHeight="1" spans="1:8">
      <c r="A7" s="31" t="s">
        <v>86</v>
      </c>
      <c r="B7" s="31"/>
      <c r="C7" s="31"/>
      <c r="D7" s="31"/>
      <c r="E7" s="31"/>
      <c r="F7" s="31"/>
      <c r="G7" s="31"/>
      <c r="H7" s="31"/>
    </row>
    <row r="8" spans="1:7">
      <c r="A8" s="32" t="s">
        <v>87</v>
      </c>
      <c r="B8" s="33"/>
      <c r="C8" s="34" t="s">
        <v>88</v>
      </c>
      <c r="D8" s="34"/>
      <c r="E8" s="34"/>
      <c r="F8" s="34"/>
      <c r="G8" s="35"/>
    </row>
    <row r="9" ht="15.75" spans="1:7">
      <c r="A9" s="36"/>
      <c r="B9" s="37"/>
      <c r="C9" s="38"/>
      <c r="D9" s="38"/>
      <c r="E9" s="38"/>
      <c r="F9" s="38"/>
      <c r="G9" s="39"/>
    </row>
    <row r="10" ht="15.75" spans="1:5">
      <c r="A10" s="1"/>
      <c r="B10" s="40"/>
      <c r="C10" s="41"/>
      <c r="D10" s="41"/>
      <c r="E10" s="41"/>
    </row>
    <row r="11" spans="1:7">
      <c r="A11" s="42" t="s">
        <v>89</v>
      </c>
      <c r="B11" s="43"/>
      <c r="C11" s="43"/>
      <c r="D11" s="43"/>
      <c r="E11" s="43"/>
      <c r="F11" s="43"/>
      <c r="G11" s="44"/>
    </row>
    <row r="12" spans="1:7">
      <c r="A12" s="45" t="s">
        <v>90</v>
      </c>
      <c r="B12" s="46"/>
      <c r="C12" s="47"/>
      <c r="D12" s="47"/>
      <c r="E12" s="47"/>
      <c r="F12" s="47"/>
      <c r="G12" s="48"/>
    </row>
    <row r="13" spans="1:7">
      <c r="A13" s="45" t="s">
        <v>91</v>
      </c>
      <c r="B13" s="46"/>
      <c r="C13" s="47"/>
      <c r="D13" s="47"/>
      <c r="E13" s="47"/>
      <c r="F13" s="47"/>
      <c r="G13" s="48"/>
    </row>
    <row r="14" spans="1:7">
      <c r="A14" s="49" t="s">
        <v>92</v>
      </c>
      <c r="B14" s="50"/>
      <c r="C14" s="47"/>
      <c r="D14" s="47"/>
      <c r="E14" s="47"/>
      <c r="F14" s="47"/>
      <c r="G14" s="48"/>
    </row>
    <row r="15" spans="1:7">
      <c r="A15" s="45" t="s">
        <v>93</v>
      </c>
      <c r="B15" s="46"/>
      <c r="C15" s="47"/>
      <c r="D15" s="47"/>
      <c r="E15" s="47"/>
      <c r="F15" s="47"/>
      <c r="G15" s="48"/>
    </row>
    <row r="16" ht="15.75" spans="1:7">
      <c r="A16" s="51" t="s">
        <v>94</v>
      </c>
      <c r="B16" s="52"/>
      <c r="C16" s="53"/>
      <c r="D16" s="53"/>
      <c r="E16" s="53"/>
      <c r="F16" s="53"/>
      <c r="G16" s="54"/>
    </row>
    <row r="17" spans="1:5">
      <c r="A17" s="1"/>
      <c r="B17" s="40"/>
      <c r="C17" s="41"/>
      <c r="D17" s="41"/>
      <c r="E17" s="41"/>
    </row>
    <row r="18" spans="1:7">
      <c r="A18" s="60" t="s">
        <v>95</v>
      </c>
      <c r="B18" s="60"/>
      <c r="C18" s="60"/>
      <c r="D18" s="60"/>
      <c r="E18" s="58"/>
      <c r="F18" s="58"/>
      <c r="G18" s="58"/>
    </row>
    <row r="19" spans="1:5">
      <c r="A19" s="60" t="s">
        <v>96</v>
      </c>
      <c r="B19" s="60" t="s">
        <v>97</v>
      </c>
      <c r="C19" s="61" t="s">
        <v>98</v>
      </c>
      <c r="D19" s="61" t="s">
        <v>99</v>
      </c>
      <c r="E19" s="41"/>
    </row>
    <row r="20" spans="1:5">
      <c r="A20" s="16">
        <v>25.11</v>
      </c>
      <c r="B20" s="16" t="s">
        <v>14</v>
      </c>
      <c r="C20" s="64" t="s">
        <v>100</v>
      </c>
      <c r="D20" s="196">
        <f>'Anexo II-A Salários'!I8</f>
        <v>2854.735</v>
      </c>
      <c r="E20" s="41"/>
    </row>
    <row r="21" spans="1:5">
      <c r="A21" s="16">
        <v>25.11</v>
      </c>
      <c r="B21" s="16" t="s">
        <v>15</v>
      </c>
      <c r="C21" s="64" t="s">
        <v>101</v>
      </c>
      <c r="D21" s="196">
        <f>'Anexo II-A Salários'!I9</f>
        <v>2884.49</v>
      </c>
      <c r="E21" s="41"/>
    </row>
    <row r="22" spans="1:4">
      <c r="A22" s="16">
        <v>25.11</v>
      </c>
      <c r="B22" s="216" t="s">
        <v>16</v>
      </c>
      <c r="C22" s="217">
        <v>3743</v>
      </c>
      <c r="D22" s="18">
        <f>'Anexo II-A Salários'!I10</f>
        <v>2016.35</v>
      </c>
    </row>
    <row r="23" spans="1:5">
      <c r="A23" s="16">
        <v>25.11</v>
      </c>
      <c r="B23" s="16" t="s">
        <v>17</v>
      </c>
      <c r="C23" s="217">
        <v>2624</v>
      </c>
      <c r="D23" s="18">
        <f>'Anexo II-A Salários'!I11</f>
        <v>3196.22</v>
      </c>
      <c r="E23" s="2"/>
    </row>
    <row r="24" customFormat="1" spans="1:5">
      <c r="A24" s="16">
        <v>25.11</v>
      </c>
      <c r="B24" s="16" t="s">
        <v>18</v>
      </c>
      <c r="C24" s="217">
        <v>1311</v>
      </c>
      <c r="D24" s="18">
        <f>'Anexo II-A Salários'!I12</f>
        <v>3160.02</v>
      </c>
      <c r="E24" s="2"/>
    </row>
    <row r="25" ht="15.75" spans="1:5">
      <c r="A25" s="1"/>
      <c r="B25" s="1"/>
      <c r="C25" s="2"/>
      <c r="D25" s="2"/>
      <c r="E25" s="2"/>
    </row>
    <row r="26" spans="1:8">
      <c r="A26" s="69" t="s">
        <v>102</v>
      </c>
      <c r="B26" s="70"/>
      <c r="C26" s="71"/>
      <c r="D26" s="72" t="s">
        <v>103</v>
      </c>
      <c r="E26" s="73" t="s">
        <v>104</v>
      </c>
      <c r="F26" s="73" t="s">
        <v>16</v>
      </c>
      <c r="G26" s="73" t="s">
        <v>17</v>
      </c>
      <c r="H26" s="73" t="s">
        <v>105</v>
      </c>
    </row>
    <row r="27" spans="1:8">
      <c r="A27" s="74">
        <v>1</v>
      </c>
      <c r="B27" s="75" t="s">
        <v>106</v>
      </c>
      <c r="C27" s="76"/>
      <c r="D27" s="77" t="s">
        <v>107</v>
      </c>
      <c r="E27" s="77" t="s">
        <v>107</v>
      </c>
      <c r="F27" s="77" t="s">
        <v>107</v>
      </c>
      <c r="G27" s="99" t="s">
        <v>107</v>
      </c>
      <c r="H27" s="99" t="s">
        <v>107</v>
      </c>
    </row>
    <row r="28" spans="1:8">
      <c r="A28" s="78" t="s">
        <v>108</v>
      </c>
      <c r="B28" s="79" t="s">
        <v>109</v>
      </c>
      <c r="C28" s="80"/>
      <c r="D28" s="81">
        <f>D20</f>
        <v>2854.735</v>
      </c>
      <c r="E28" s="18">
        <f>D21</f>
        <v>2884.49</v>
      </c>
      <c r="F28" s="197">
        <f>D22</f>
        <v>2016.35</v>
      </c>
      <c r="G28" s="197">
        <f>D23</f>
        <v>3196.22</v>
      </c>
      <c r="H28" s="197">
        <f>D24</f>
        <v>3160.02</v>
      </c>
    </row>
    <row r="29" spans="1:8">
      <c r="A29" s="78" t="s">
        <v>110</v>
      </c>
      <c r="B29" s="79" t="s">
        <v>111</v>
      </c>
      <c r="C29" s="80"/>
      <c r="D29" s="82"/>
      <c r="E29" s="17"/>
      <c r="F29" s="199"/>
      <c r="G29" s="200"/>
      <c r="H29" s="200"/>
    </row>
    <row r="30" spans="1:8">
      <c r="A30" s="78" t="s">
        <v>112</v>
      </c>
      <c r="B30" s="79" t="s">
        <v>113</v>
      </c>
      <c r="C30" s="80"/>
      <c r="D30" s="82"/>
      <c r="E30" s="17"/>
      <c r="F30" s="201"/>
      <c r="G30" s="200"/>
      <c r="H30" s="200"/>
    </row>
    <row r="31" spans="1:8">
      <c r="A31" s="78" t="s">
        <v>114</v>
      </c>
      <c r="B31" s="83" t="s">
        <v>115</v>
      </c>
      <c r="C31" s="84"/>
      <c r="D31" s="82"/>
      <c r="E31" s="18"/>
      <c r="F31" s="199"/>
      <c r="G31" s="18"/>
      <c r="H31" s="18"/>
    </row>
    <row r="32" spans="1:8">
      <c r="A32" s="78" t="s">
        <v>116</v>
      </c>
      <c r="B32" s="83" t="s">
        <v>117</v>
      </c>
      <c r="C32" s="84"/>
      <c r="D32" s="82"/>
      <c r="E32" s="17"/>
      <c r="F32" s="199"/>
      <c r="G32" s="200"/>
      <c r="H32" s="200"/>
    </row>
    <row r="33" spans="1:8">
      <c r="A33" s="78" t="s">
        <v>118</v>
      </c>
      <c r="B33" s="85" t="s">
        <v>119</v>
      </c>
      <c r="C33" s="86"/>
      <c r="D33" s="87"/>
      <c r="E33" s="17"/>
      <c r="F33" s="197"/>
      <c r="G33" s="198"/>
      <c r="H33" s="198"/>
    </row>
    <row r="34" ht="15.75" spans="1:8">
      <c r="A34" s="88"/>
      <c r="B34" s="89" t="s">
        <v>120</v>
      </c>
      <c r="C34" s="90"/>
      <c r="D34" s="91">
        <f>SUM(D28:D33)</f>
        <v>2854.735</v>
      </c>
      <c r="E34" s="91">
        <f t="shared" ref="E34:G34" si="0">SUM(E28:E33)</f>
        <v>2884.49</v>
      </c>
      <c r="F34" s="91">
        <f t="shared" si="0"/>
        <v>2016.35</v>
      </c>
      <c r="G34" s="135">
        <f t="shared" si="0"/>
        <v>3196.22</v>
      </c>
      <c r="H34" s="135">
        <f t="shared" ref="H34" si="1">SUM(H28:H33)</f>
        <v>3160.02</v>
      </c>
    </row>
    <row r="35" ht="15.75" spans="1:5">
      <c r="A35" s="1"/>
      <c r="B35" s="92"/>
      <c r="C35" s="92"/>
      <c r="D35" s="92"/>
      <c r="E35" s="2"/>
    </row>
    <row r="36" spans="1:8">
      <c r="A36" s="202" t="s">
        <v>121</v>
      </c>
      <c r="B36" s="202"/>
      <c r="C36" s="202"/>
      <c r="D36" s="72" t="s">
        <v>103</v>
      </c>
      <c r="E36" s="73" t="s">
        <v>104</v>
      </c>
      <c r="F36" s="73" t="s">
        <v>16</v>
      </c>
      <c r="G36" s="73" t="s">
        <v>17</v>
      </c>
      <c r="H36" s="73" t="s">
        <v>105</v>
      </c>
    </row>
    <row r="37" spans="1:8">
      <c r="A37" s="97" t="s">
        <v>122</v>
      </c>
      <c r="B37" s="97"/>
      <c r="C37" s="98"/>
      <c r="D37" s="77" t="s">
        <v>107</v>
      </c>
      <c r="E37" s="77" t="s">
        <v>107</v>
      </c>
      <c r="F37" s="77" t="s">
        <v>107</v>
      </c>
      <c r="G37" s="77" t="s">
        <v>107</v>
      </c>
      <c r="H37" s="77" t="s">
        <v>107</v>
      </c>
    </row>
    <row r="38" spans="1:8">
      <c r="A38" s="113" t="s">
        <v>108</v>
      </c>
      <c r="B38" s="100" t="s">
        <v>123</v>
      </c>
      <c r="C38" s="100"/>
      <c r="D38" s="101">
        <f>D34*8.33%</f>
        <v>237.7994255</v>
      </c>
      <c r="E38" s="101">
        <f>E34*8.33%</f>
        <v>240.278017</v>
      </c>
      <c r="F38" s="101">
        <f t="shared" ref="F38:G38" si="2">F34*8.33%</f>
        <v>167.961955</v>
      </c>
      <c r="G38" s="101">
        <f t="shared" si="2"/>
        <v>266.245126</v>
      </c>
      <c r="H38" s="101">
        <f t="shared" ref="H38" si="3">H34*8.33%</f>
        <v>263.229666</v>
      </c>
    </row>
    <row r="39" spans="1:8">
      <c r="A39" s="113" t="s">
        <v>110</v>
      </c>
      <c r="B39" s="100" t="s">
        <v>124</v>
      </c>
      <c r="C39" s="100"/>
      <c r="D39" s="101">
        <f>D34*12.1%</f>
        <v>345.422935</v>
      </c>
      <c r="E39" s="101">
        <f>E34*12.1%</f>
        <v>349.02329</v>
      </c>
      <c r="F39" s="101">
        <f t="shared" ref="F39:G39" si="4">F34*12.1%</f>
        <v>243.97835</v>
      </c>
      <c r="G39" s="101">
        <f t="shared" si="4"/>
        <v>386.74262</v>
      </c>
      <c r="H39" s="101">
        <f t="shared" ref="H39" si="5">H34*12.1%</f>
        <v>382.36242</v>
      </c>
    </row>
    <row r="40" spans="1:8">
      <c r="A40" s="113"/>
      <c r="B40" s="98" t="s">
        <v>125</v>
      </c>
      <c r="C40" s="98"/>
      <c r="D40" s="103">
        <f>SUM(D38:D39)</f>
        <v>583.2223605</v>
      </c>
      <c r="E40" s="103">
        <f>SUM(E38:E39)</f>
        <v>589.301307</v>
      </c>
      <c r="F40" s="103">
        <f t="shared" ref="F40:G40" si="6">SUM(F38:F39)</f>
        <v>411.940305</v>
      </c>
      <c r="G40" s="103">
        <f t="shared" si="6"/>
        <v>652.987746</v>
      </c>
      <c r="H40" s="103">
        <f t="shared" ref="H40" si="7">SUM(H38:H39)</f>
        <v>645.592086</v>
      </c>
    </row>
    <row r="41" ht="45" spans="1:8">
      <c r="A41" s="113" t="s">
        <v>112</v>
      </c>
      <c r="B41" s="203" t="s">
        <v>126</v>
      </c>
      <c r="C41" s="203"/>
      <c r="D41" s="101">
        <f>D34*7.82%</f>
        <v>223.240277</v>
      </c>
      <c r="E41" s="101">
        <f>E34*7.82%</f>
        <v>225.567118</v>
      </c>
      <c r="F41" s="101">
        <f t="shared" ref="F41:G41" si="8">F34*7.82%</f>
        <v>157.67857</v>
      </c>
      <c r="G41" s="101">
        <f t="shared" si="8"/>
        <v>249.944404</v>
      </c>
      <c r="H41" s="101">
        <f t="shared" ref="H41" si="9">H34*7.82%</f>
        <v>247.113564</v>
      </c>
    </row>
    <row r="42" ht="15.75" spans="1:5">
      <c r="A42" s="1"/>
      <c r="B42" s="1"/>
      <c r="C42" s="1"/>
      <c r="D42" s="1"/>
      <c r="E42" s="2"/>
    </row>
    <row r="43" ht="32.45" customHeight="1" spans="1:8">
      <c r="A43" s="109" t="s">
        <v>127</v>
      </c>
      <c r="B43" s="109"/>
      <c r="C43" s="109"/>
      <c r="D43" s="72" t="s">
        <v>103</v>
      </c>
      <c r="E43" s="73" t="s">
        <v>104</v>
      </c>
      <c r="F43" s="73" t="s">
        <v>16</v>
      </c>
      <c r="G43" s="73" t="s">
        <v>17</v>
      </c>
      <c r="H43" s="73" t="s">
        <v>105</v>
      </c>
    </row>
    <row r="44" spans="1:8">
      <c r="A44" s="64" t="s">
        <v>128</v>
      </c>
      <c r="B44" s="110" t="s">
        <v>129</v>
      </c>
      <c r="C44" s="111" t="s">
        <v>130</v>
      </c>
      <c r="D44" s="112" t="s">
        <v>107</v>
      </c>
      <c r="E44" s="112" t="s">
        <v>107</v>
      </c>
      <c r="F44" s="112" t="s">
        <v>107</v>
      </c>
      <c r="G44" s="112" t="s">
        <v>107</v>
      </c>
      <c r="H44" s="112" t="s">
        <v>107</v>
      </c>
    </row>
    <row r="45" spans="1:8">
      <c r="A45" s="113" t="s">
        <v>108</v>
      </c>
      <c r="B45" s="114" t="s">
        <v>131</v>
      </c>
      <c r="C45" s="115">
        <v>20</v>
      </c>
      <c r="D45" s="101">
        <f>(D34*($C$45/100))</f>
        <v>570.947</v>
      </c>
      <c r="E45" s="101">
        <f t="shared" ref="E45:G45" si="10">(E34*($C$45/100))</f>
        <v>576.898</v>
      </c>
      <c r="F45" s="101">
        <f t="shared" si="10"/>
        <v>403.27</v>
      </c>
      <c r="G45" s="101">
        <f t="shared" si="10"/>
        <v>639.244</v>
      </c>
      <c r="H45" s="101">
        <f t="shared" ref="H45" si="11">(H34*($C$45/100))</f>
        <v>632.004</v>
      </c>
    </row>
    <row r="46" spans="1:8">
      <c r="A46" s="113" t="s">
        <v>110</v>
      </c>
      <c r="B46" s="116" t="s">
        <v>132</v>
      </c>
      <c r="C46" s="117">
        <v>2.5</v>
      </c>
      <c r="D46" s="118">
        <f>(D34*($C$46/100))</f>
        <v>71.368375</v>
      </c>
      <c r="E46" s="118">
        <f t="shared" ref="E46:G46" si="12">(E34*($C$46/100))</f>
        <v>72.11225</v>
      </c>
      <c r="F46" s="118">
        <f t="shared" si="12"/>
        <v>50.40875</v>
      </c>
      <c r="G46" s="118">
        <f t="shared" si="12"/>
        <v>79.9055</v>
      </c>
      <c r="H46" s="118">
        <f t="shared" ref="H46" si="13">(H34*($C$46/100))</f>
        <v>79.0005</v>
      </c>
    </row>
    <row r="47" spans="1:8">
      <c r="A47" s="113" t="s">
        <v>112</v>
      </c>
      <c r="B47" s="114" t="s">
        <v>133</v>
      </c>
      <c r="C47" s="115">
        <v>6</v>
      </c>
      <c r="D47" s="101">
        <f>(D$34*($C$47/100))</f>
        <v>171.2841</v>
      </c>
      <c r="E47" s="101">
        <f t="shared" ref="E47:H47" si="14">(E$34*($C$47/100))</f>
        <v>173.0694</v>
      </c>
      <c r="F47" s="101">
        <f t="shared" si="14"/>
        <v>120.981</v>
      </c>
      <c r="G47" s="101">
        <f t="shared" si="14"/>
        <v>191.7732</v>
      </c>
      <c r="H47" s="101">
        <f t="shared" si="14"/>
        <v>189.6012</v>
      </c>
    </row>
    <row r="48" spans="1:8">
      <c r="A48" s="113" t="s">
        <v>114</v>
      </c>
      <c r="B48" s="116" t="s">
        <v>134</v>
      </c>
      <c r="C48" s="117">
        <v>1.5</v>
      </c>
      <c r="D48" s="101">
        <f>(D$34*($C$48/100))</f>
        <v>42.821025</v>
      </c>
      <c r="E48" s="101">
        <f t="shared" ref="E48:H48" si="15">(E$34*($C$48/100))</f>
        <v>43.26735</v>
      </c>
      <c r="F48" s="101">
        <f t="shared" si="15"/>
        <v>30.24525</v>
      </c>
      <c r="G48" s="101">
        <f t="shared" si="15"/>
        <v>47.9433</v>
      </c>
      <c r="H48" s="101">
        <f t="shared" si="15"/>
        <v>47.4003</v>
      </c>
    </row>
    <row r="49" spans="1:8">
      <c r="A49" s="113" t="s">
        <v>116</v>
      </c>
      <c r="B49" s="116" t="s">
        <v>135</v>
      </c>
      <c r="C49" s="117">
        <v>1</v>
      </c>
      <c r="D49" s="101">
        <f>(D$34*($C$49/100))</f>
        <v>28.54735</v>
      </c>
      <c r="E49" s="101">
        <f t="shared" ref="E49:H49" si="16">(E$34*($C$49/100))</f>
        <v>28.8449</v>
      </c>
      <c r="F49" s="101">
        <f t="shared" si="16"/>
        <v>20.1635</v>
      </c>
      <c r="G49" s="101">
        <f t="shared" si="16"/>
        <v>31.9622</v>
      </c>
      <c r="H49" s="101">
        <f t="shared" si="16"/>
        <v>31.6002</v>
      </c>
    </row>
    <row r="50" spans="1:8">
      <c r="A50" s="113" t="s">
        <v>118</v>
      </c>
      <c r="B50" s="116" t="s">
        <v>136</v>
      </c>
      <c r="C50" s="117">
        <v>0.6</v>
      </c>
      <c r="D50" s="101">
        <f>(D$34*($C$50/100))</f>
        <v>17.12841</v>
      </c>
      <c r="E50" s="101">
        <f t="shared" ref="E50:H50" si="17">(E$34*($C$50/100))</f>
        <v>17.30694</v>
      </c>
      <c r="F50" s="101">
        <f t="shared" si="17"/>
        <v>12.0981</v>
      </c>
      <c r="G50" s="101">
        <f t="shared" si="17"/>
        <v>19.17732</v>
      </c>
      <c r="H50" s="101">
        <f t="shared" si="17"/>
        <v>18.96012</v>
      </c>
    </row>
    <row r="51" spans="1:8">
      <c r="A51" s="113" t="s">
        <v>137</v>
      </c>
      <c r="B51" s="116" t="s">
        <v>138</v>
      </c>
      <c r="C51" s="117">
        <v>0.2</v>
      </c>
      <c r="D51" s="101">
        <f>(D$34*($C$51/100))</f>
        <v>5.70947</v>
      </c>
      <c r="E51" s="101">
        <f t="shared" ref="E51:H51" si="18">(E$34*($C$51/100))</f>
        <v>5.76898</v>
      </c>
      <c r="F51" s="101">
        <f t="shared" si="18"/>
        <v>4.0327</v>
      </c>
      <c r="G51" s="101">
        <f t="shared" si="18"/>
        <v>6.39244</v>
      </c>
      <c r="H51" s="101">
        <f t="shared" si="18"/>
        <v>6.32004</v>
      </c>
    </row>
    <row r="52" spans="1:8">
      <c r="A52" s="113" t="s">
        <v>139</v>
      </c>
      <c r="B52" s="114" t="s">
        <v>140</v>
      </c>
      <c r="C52" s="115">
        <v>8</v>
      </c>
      <c r="D52" s="101">
        <f>(D$34*($C$52/100))</f>
        <v>228.3788</v>
      </c>
      <c r="E52" s="101">
        <f t="shared" ref="E52:H52" si="19">(E$34*($C$52/100))</f>
        <v>230.7592</v>
      </c>
      <c r="F52" s="101">
        <f t="shared" si="19"/>
        <v>161.308</v>
      </c>
      <c r="G52" s="101">
        <f t="shared" si="19"/>
        <v>255.6976</v>
      </c>
      <c r="H52" s="101">
        <f t="shared" si="19"/>
        <v>252.8016</v>
      </c>
    </row>
    <row r="53" spans="1:8">
      <c r="A53" s="119"/>
      <c r="B53" s="110" t="s">
        <v>31</v>
      </c>
      <c r="C53" s="120">
        <f>SUM(C45:C52)</f>
        <v>39.8</v>
      </c>
      <c r="D53" s="103">
        <f>SUM(D45:D52)</f>
        <v>1136.18453</v>
      </c>
      <c r="E53" s="103">
        <f>SUM(E45:E52)</f>
        <v>1148.02702</v>
      </c>
      <c r="F53" s="103">
        <f t="shared" ref="F53:G53" si="20">SUM(F45:F52)</f>
        <v>802.5073</v>
      </c>
      <c r="G53" s="103">
        <f t="shared" si="20"/>
        <v>1272.09556</v>
      </c>
      <c r="H53" s="103">
        <f t="shared" ref="H53" si="21">SUM(H45:H52)</f>
        <v>1257.68796</v>
      </c>
    </row>
    <row r="54" spans="1:5">
      <c r="A54" s="121"/>
      <c r="B54" s="122" t="s">
        <v>141</v>
      </c>
      <c r="C54" s="121"/>
      <c r="D54" s="121"/>
      <c r="E54" s="2"/>
    </row>
    <row r="55" ht="15.75" spans="1:5">
      <c r="A55" s="121"/>
      <c r="B55" s="122"/>
      <c r="C55" s="121"/>
      <c r="D55" s="121"/>
      <c r="E55" s="2"/>
    </row>
    <row r="56" spans="1:8">
      <c r="A56" s="204" t="s">
        <v>142</v>
      </c>
      <c r="B56" s="204"/>
      <c r="C56" s="204"/>
      <c r="D56" s="72" t="s">
        <v>103</v>
      </c>
      <c r="E56" s="73" t="s">
        <v>104</v>
      </c>
      <c r="F56" s="73" t="s">
        <v>16</v>
      </c>
      <c r="G56" s="73" t="s">
        <v>17</v>
      </c>
      <c r="H56" s="73" t="s">
        <v>105</v>
      </c>
    </row>
    <row r="57" spans="1:8">
      <c r="A57" s="64" t="s">
        <v>143</v>
      </c>
      <c r="B57" s="125" t="s">
        <v>144</v>
      </c>
      <c r="C57" s="125"/>
      <c r="D57" s="77" t="s">
        <v>107</v>
      </c>
      <c r="E57" s="77" t="s">
        <v>107</v>
      </c>
      <c r="F57" s="77" t="s">
        <v>107</v>
      </c>
      <c r="G57" s="77" t="s">
        <v>107</v>
      </c>
      <c r="H57" s="77" t="s">
        <v>107</v>
      </c>
    </row>
    <row r="58" spans="1:8">
      <c r="A58" s="113" t="s">
        <v>108</v>
      </c>
      <c r="B58" s="126" t="s">
        <v>145</v>
      </c>
      <c r="C58" s="126"/>
      <c r="D58" s="127">
        <f>(4.45*4*A20)-(6%*D20)</f>
        <v>275.6739</v>
      </c>
      <c r="E58" s="127">
        <f>(4.45*4*A21)-(6%*D21)</f>
        <v>273.8886</v>
      </c>
      <c r="F58" s="127">
        <f>(4.45*4*A22)-(6%*D22)</f>
        <v>325.977</v>
      </c>
      <c r="G58" s="127">
        <f>(4.45*4*A23)-(6%*D23)</f>
        <v>255.1848</v>
      </c>
      <c r="H58" s="127">
        <f>(4.45*4*A24)-(6%*D24)</f>
        <v>257.3568</v>
      </c>
    </row>
    <row r="59" spans="1:8">
      <c r="A59" s="113" t="s">
        <v>110</v>
      </c>
      <c r="B59" s="129" t="s">
        <v>146</v>
      </c>
      <c r="C59" s="129"/>
      <c r="D59" s="130">
        <f>(21*20.88)-(21*20.88*10%)</f>
        <v>394.632</v>
      </c>
      <c r="E59" s="130">
        <f t="shared" ref="E59:H59" si="22">(21*20.88)-(21*20.88*10%)</f>
        <v>394.632</v>
      </c>
      <c r="F59" s="130">
        <f t="shared" si="22"/>
        <v>394.632</v>
      </c>
      <c r="G59" s="130">
        <f t="shared" si="22"/>
        <v>394.632</v>
      </c>
      <c r="H59" s="130">
        <f t="shared" si="22"/>
        <v>394.632</v>
      </c>
    </row>
    <row r="60" spans="1:8">
      <c r="A60" s="113" t="s">
        <v>112</v>
      </c>
      <c r="B60" s="129" t="s">
        <v>147</v>
      </c>
      <c r="C60" s="129"/>
      <c r="D60" s="127">
        <v>0</v>
      </c>
      <c r="E60" s="132">
        <f>E54</f>
        <v>0</v>
      </c>
      <c r="F60" s="132">
        <f>F54</f>
        <v>0</v>
      </c>
      <c r="G60" s="132">
        <f>G54</f>
        <v>0</v>
      </c>
      <c r="H60" s="132">
        <f>H54</f>
        <v>0</v>
      </c>
    </row>
    <row r="61" spans="1:8">
      <c r="A61" s="113" t="s">
        <v>114</v>
      </c>
      <c r="B61" s="129" t="s">
        <v>148</v>
      </c>
      <c r="C61" s="129"/>
      <c r="D61" s="127">
        <v>17</v>
      </c>
      <c r="E61" s="127">
        <v>17</v>
      </c>
      <c r="F61" s="127">
        <v>17</v>
      </c>
      <c r="G61" s="127">
        <v>17</v>
      </c>
      <c r="H61" s="127">
        <v>17</v>
      </c>
    </row>
    <row r="62" spans="1:8">
      <c r="A62" s="119"/>
      <c r="B62" s="125" t="s">
        <v>149</v>
      </c>
      <c r="C62" s="125"/>
      <c r="D62" s="205">
        <f t="shared" ref="D62:G62" si="23">SUM(D58:D61)</f>
        <v>687.3059</v>
      </c>
      <c r="E62" s="205">
        <f t="shared" si="23"/>
        <v>685.5206</v>
      </c>
      <c r="F62" s="205">
        <f t="shared" si="23"/>
        <v>737.609</v>
      </c>
      <c r="G62" s="205">
        <f t="shared" si="23"/>
        <v>666.8168</v>
      </c>
      <c r="H62" s="205">
        <f t="shared" ref="H62" si="24">SUM(H58:H61)</f>
        <v>668.9888</v>
      </c>
    </row>
    <row r="63" ht="15.75" spans="1:5">
      <c r="A63" s="121"/>
      <c r="B63" s="136"/>
      <c r="C63" s="137"/>
      <c r="D63" s="137"/>
      <c r="E63" s="2"/>
    </row>
    <row r="64" spans="1:8">
      <c r="A64" s="202" t="s">
        <v>150</v>
      </c>
      <c r="B64" s="202"/>
      <c r="C64" s="202"/>
      <c r="D64" s="72" t="s">
        <v>103</v>
      </c>
      <c r="E64" s="73" t="s">
        <v>104</v>
      </c>
      <c r="F64" s="73" t="s">
        <v>16</v>
      </c>
      <c r="G64" s="73" t="s">
        <v>17</v>
      </c>
      <c r="H64" s="73" t="s">
        <v>105</v>
      </c>
    </row>
    <row r="65" spans="1:8">
      <c r="A65" s="206">
        <v>2</v>
      </c>
      <c r="B65" s="125" t="s">
        <v>151</v>
      </c>
      <c r="C65" s="125"/>
      <c r="D65" s="139" t="s">
        <v>152</v>
      </c>
      <c r="E65" s="139" t="s">
        <v>152</v>
      </c>
      <c r="F65" s="139" t="s">
        <v>152</v>
      </c>
      <c r="G65" s="139" t="s">
        <v>152</v>
      </c>
      <c r="H65" s="139" t="s">
        <v>152</v>
      </c>
    </row>
    <row r="66" spans="1:8">
      <c r="A66" s="206" t="s">
        <v>153</v>
      </c>
      <c r="B66" s="129" t="s">
        <v>154</v>
      </c>
      <c r="C66" s="129"/>
      <c r="D66" s="132">
        <f t="shared" ref="D66:G66" si="25">D40</f>
        <v>583.2223605</v>
      </c>
      <c r="E66" s="132">
        <f t="shared" si="25"/>
        <v>589.301307</v>
      </c>
      <c r="F66" s="132">
        <f t="shared" si="25"/>
        <v>411.940305</v>
      </c>
      <c r="G66" s="132">
        <f t="shared" si="25"/>
        <v>652.987746</v>
      </c>
      <c r="H66" s="132">
        <f t="shared" ref="H66" si="26">H40</f>
        <v>645.592086</v>
      </c>
    </row>
    <row r="67" spans="1:8">
      <c r="A67" s="206" t="s">
        <v>128</v>
      </c>
      <c r="B67" s="129" t="s">
        <v>129</v>
      </c>
      <c r="C67" s="129"/>
      <c r="D67" s="132">
        <f t="shared" ref="D67:G67" si="27">D53+D41</f>
        <v>1359.424807</v>
      </c>
      <c r="E67" s="132">
        <f t="shared" si="27"/>
        <v>1373.594138</v>
      </c>
      <c r="F67" s="132">
        <f t="shared" si="27"/>
        <v>960.18587</v>
      </c>
      <c r="G67" s="132">
        <f t="shared" si="27"/>
        <v>1522.039964</v>
      </c>
      <c r="H67" s="132">
        <f t="shared" ref="H67" si="28">H53+H41</f>
        <v>1504.801524</v>
      </c>
    </row>
    <row r="68" spans="1:8">
      <c r="A68" s="206" t="s">
        <v>143</v>
      </c>
      <c r="B68" s="129" t="s">
        <v>144</v>
      </c>
      <c r="C68" s="129"/>
      <c r="D68" s="132">
        <f t="shared" ref="D68:G68" si="29">D62</f>
        <v>687.3059</v>
      </c>
      <c r="E68" s="132">
        <f t="shared" si="29"/>
        <v>685.5206</v>
      </c>
      <c r="F68" s="132">
        <f t="shared" si="29"/>
        <v>737.609</v>
      </c>
      <c r="G68" s="132">
        <f t="shared" si="29"/>
        <v>666.8168</v>
      </c>
      <c r="H68" s="132">
        <f t="shared" ref="H68" si="30">H62</f>
        <v>668.9888</v>
      </c>
    </row>
    <row r="69" spans="1:8">
      <c r="A69" s="206"/>
      <c r="B69" s="125" t="s">
        <v>125</v>
      </c>
      <c r="C69" s="125"/>
      <c r="D69" s="205">
        <f t="shared" ref="D69:G69" si="31">SUM(D66:D68)</f>
        <v>2629.9530675</v>
      </c>
      <c r="E69" s="205">
        <f t="shared" si="31"/>
        <v>2648.416045</v>
      </c>
      <c r="F69" s="205">
        <f t="shared" si="31"/>
        <v>2109.735175</v>
      </c>
      <c r="G69" s="205">
        <f t="shared" si="31"/>
        <v>2841.84451</v>
      </c>
      <c r="H69" s="205">
        <f t="shared" ref="H69" si="32">SUM(H66:H68)</f>
        <v>2819.38241</v>
      </c>
    </row>
    <row r="70" ht="15.75" spans="1:5">
      <c r="A70" s="1"/>
      <c r="B70" s="142"/>
      <c r="C70" s="137"/>
      <c r="D70" s="137"/>
      <c r="E70" s="2"/>
    </row>
    <row r="71" spans="1:8">
      <c r="A71" s="202" t="s">
        <v>155</v>
      </c>
      <c r="B71" s="202"/>
      <c r="C71" s="202"/>
      <c r="D71" s="72" t="s">
        <v>103</v>
      </c>
      <c r="E71" s="73" t="s">
        <v>104</v>
      </c>
      <c r="F71" s="73" t="s">
        <v>16</v>
      </c>
      <c r="G71" s="73" t="s">
        <v>17</v>
      </c>
      <c r="H71" s="73" t="s">
        <v>105</v>
      </c>
    </row>
    <row r="72" spans="1:8">
      <c r="A72" s="64">
        <v>3</v>
      </c>
      <c r="B72" s="143" t="s">
        <v>156</v>
      </c>
      <c r="C72" s="143"/>
      <c r="D72" s="112" t="s">
        <v>107</v>
      </c>
      <c r="E72" s="112" t="s">
        <v>107</v>
      </c>
      <c r="F72" s="112" t="s">
        <v>107</v>
      </c>
      <c r="G72" s="112" t="s">
        <v>107</v>
      </c>
      <c r="H72" s="112" t="s">
        <v>107</v>
      </c>
    </row>
    <row r="73" spans="1:8">
      <c r="A73" s="113" t="s">
        <v>108</v>
      </c>
      <c r="B73" s="145" t="s">
        <v>157</v>
      </c>
      <c r="C73" s="145"/>
      <c r="D73" s="146">
        <f t="shared" ref="D73:G73" si="33">((D34+D38+D39)/12)*5%</f>
        <v>14.3248223354167</v>
      </c>
      <c r="E73" s="146">
        <f t="shared" si="33"/>
        <v>14.4741304458333</v>
      </c>
      <c r="F73" s="146">
        <f t="shared" si="33"/>
        <v>10.1178762708333</v>
      </c>
      <c r="G73" s="146">
        <f t="shared" si="33"/>
        <v>16.0383656083333</v>
      </c>
      <c r="H73" s="146">
        <f t="shared" ref="H73" si="34">((H34+H38+H39)/12)*5%</f>
        <v>15.856717025</v>
      </c>
    </row>
    <row r="74" spans="1:8">
      <c r="A74" s="113" t="s">
        <v>110</v>
      </c>
      <c r="B74" s="145" t="s">
        <v>158</v>
      </c>
      <c r="C74" s="145"/>
      <c r="D74" s="148">
        <f t="shared" ref="D74:G74" si="35">((D34+D38)/12)*5%*8%</f>
        <v>1.0308448085</v>
      </c>
      <c r="E74" s="148">
        <f t="shared" si="35"/>
        <v>1.041589339</v>
      </c>
      <c r="F74" s="148">
        <f t="shared" si="35"/>
        <v>0.728103985</v>
      </c>
      <c r="G74" s="148">
        <f t="shared" si="35"/>
        <v>1.154155042</v>
      </c>
      <c r="H74" s="148">
        <f t="shared" ref="H74" si="36">((H34+H38)/12)*5%*8%</f>
        <v>1.141083222</v>
      </c>
    </row>
    <row r="75" spans="1:8">
      <c r="A75" s="113" t="s">
        <v>112</v>
      </c>
      <c r="B75" s="145" t="s">
        <v>159</v>
      </c>
      <c r="C75" s="145"/>
      <c r="D75" s="148">
        <v>0</v>
      </c>
      <c r="E75" s="148">
        <v>0</v>
      </c>
      <c r="F75" s="148">
        <v>0</v>
      </c>
      <c r="G75" s="148">
        <v>0</v>
      </c>
      <c r="H75" s="148">
        <v>0</v>
      </c>
    </row>
    <row r="76" spans="1:8">
      <c r="A76" s="113" t="s">
        <v>114</v>
      </c>
      <c r="B76" s="145" t="s">
        <v>160</v>
      </c>
      <c r="C76" s="145"/>
      <c r="D76" s="148">
        <f t="shared" ref="D76:G76" si="37">(((D34+D60)/30/12)*7)</f>
        <v>55.5087361111111</v>
      </c>
      <c r="E76" s="148">
        <f t="shared" si="37"/>
        <v>56.0873055555556</v>
      </c>
      <c r="F76" s="148">
        <f t="shared" si="37"/>
        <v>39.2068055555555</v>
      </c>
      <c r="G76" s="148">
        <f t="shared" si="37"/>
        <v>62.1487222222222</v>
      </c>
      <c r="H76" s="148">
        <f t="shared" ref="H76" si="38">(((H34+H60)/30/12)*7)</f>
        <v>61.4448333333333</v>
      </c>
    </row>
    <row r="77" ht="24" customHeight="1" spans="1:8">
      <c r="A77" s="113" t="s">
        <v>116</v>
      </c>
      <c r="B77" s="145" t="s">
        <v>161</v>
      </c>
      <c r="C77" s="145"/>
      <c r="D77" s="150">
        <f t="shared" ref="D77:G77" si="39">(D34/30/12*7)*8%</f>
        <v>4.44069888888889</v>
      </c>
      <c r="E77" s="150">
        <f t="shared" si="39"/>
        <v>4.48698444444444</v>
      </c>
      <c r="F77" s="150">
        <f t="shared" si="39"/>
        <v>3.13654444444444</v>
      </c>
      <c r="G77" s="150">
        <f t="shared" si="39"/>
        <v>4.97189777777778</v>
      </c>
      <c r="H77" s="150">
        <f t="shared" ref="H77" si="40">(H34/30/12*7)*8%</f>
        <v>4.91558666666667</v>
      </c>
    </row>
    <row r="78" spans="1:8">
      <c r="A78" s="113" t="s">
        <v>118</v>
      </c>
      <c r="B78" s="145" t="s">
        <v>162</v>
      </c>
      <c r="C78" s="145"/>
      <c r="D78" s="148">
        <f t="shared" ref="D78:G78" si="41">D34*4%</f>
        <v>114.1894</v>
      </c>
      <c r="E78" s="148">
        <f t="shared" si="41"/>
        <v>115.3796</v>
      </c>
      <c r="F78" s="148">
        <f t="shared" si="41"/>
        <v>80.654</v>
      </c>
      <c r="G78" s="148">
        <f t="shared" si="41"/>
        <v>127.8488</v>
      </c>
      <c r="H78" s="148">
        <f t="shared" ref="H78" si="42">H34*4%</f>
        <v>126.4008</v>
      </c>
    </row>
    <row r="79" spans="1:8">
      <c r="A79" s="119"/>
      <c r="B79" s="143" t="s">
        <v>31</v>
      </c>
      <c r="C79" s="143"/>
      <c r="D79" s="103">
        <f t="shared" ref="D79:G79" si="43">SUM(D73:D78)</f>
        <v>189.494502143917</v>
      </c>
      <c r="E79" s="103">
        <f t="shared" si="43"/>
        <v>191.469609784833</v>
      </c>
      <c r="F79" s="103">
        <f t="shared" si="43"/>
        <v>133.843330255833</v>
      </c>
      <c r="G79" s="103">
        <f t="shared" si="43"/>
        <v>212.161940650333</v>
      </c>
      <c r="H79" s="103">
        <f t="shared" ref="H79" si="44">SUM(H73:H78)</f>
        <v>209.759020247</v>
      </c>
    </row>
    <row r="80" ht="15.75" spans="1:5">
      <c r="A80" s="1"/>
      <c r="B80" s="1"/>
      <c r="C80" s="1"/>
      <c r="D80" s="1"/>
      <c r="E80" s="2"/>
    </row>
    <row r="81" spans="1:8">
      <c r="A81" s="202" t="s">
        <v>163</v>
      </c>
      <c r="B81" s="202"/>
      <c r="C81" s="202"/>
      <c r="D81" s="72" t="s">
        <v>103</v>
      </c>
      <c r="E81" s="73" t="s">
        <v>104</v>
      </c>
      <c r="F81" s="73" t="s">
        <v>16</v>
      </c>
      <c r="G81" s="73" t="s">
        <v>17</v>
      </c>
      <c r="H81" s="73" t="s">
        <v>105</v>
      </c>
    </row>
    <row r="82" spans="1:8">
      <c r="A82" s="64" t="s">
        <v>164</v>
      </c>
      <c r="B82" s="143" t="s">
        <v>165</v>
      </c>
      <c r="C82" s="143"/>
      <c r="D82" s="112" t="s">
        <v>107</v>
      </c>
      <c r="E82" s="112" t="s">
        <v>107</v>
      </c>
      <c r="F82" s="112" t="s">
        <v>107</v>
      </c>
      <c r="G82" s="112" t="s">
        <v>107</v>
      </c>
      <c r="H82" s="112" t="s">
        <v>107</v>
      </c>
    </row>
    <row r="83" spans="1:8">
      <c r="A83" s="113" t="s">
        <v>108</v>
      </c>
      <c r="B83" s="155" t="s">
        <v>166</v>
      </c>
      <c r="C83" s="155"/>
      <c r="D83" s="148">
        <v>0</v>
      </c>
      <c r="E83" s="148">
        <v>0</v>
      </c>
      <c r="F83" s="148">
        <v>0</v>
      </c>
      <c r="G83" s="148">
        <v>0</v>
      </c>
      <c r="H83" s="148">
        <v>0</v>
      </c>
    </row>
    <row r="84" spans="1:8">
      <c r="A84" s="113" t="s">
        <v>110</v>
      </c>
      <c r="B84" s="155" t="s">
        <v>167</v>
      </c>
      <c r="C84" s="155"/>
      <c r="D84" s="148">
        <f>(((D34+D69+D79+D87+D108)-(D58-D59-D105-D106))/30*2.96)/12</f>
        <v>50.3719717814986</v>
      </c>
      <c r="E84" s="148">
        <f t="shared" ref="E84:G84" si="45">(((E34+E69+E79+E87+E108)-(E58-E59-E105-E106))/30*2.96)/12</f>
        <v>50.8005157973458</v>
      </c>
      <c r="F84" s="148">
        <f t="shared" si="45"/>
        <v>36.0588630877788</v>
      </c>
      <c r="G84" s="148">
        <f t="shared" si="45"/>
        <v>53.0518467200311</v>
      </c>
      <c r="H84" s="148">
        <f t="shared" ref="H84" si="46">(((H34+H69+H79+H87+H108)-(H58-H59-H105-H106))/30*2.96)/12</f>
        <v>52.5304791053892</v>
      </c>
    </row>
    <row r="85" spans="1:8">
      <c r="A85" s="113" t="s">
        <v>112</v>
      </c>
      <c r="B85" s="155" t="s">
        <v>168</v>
      </c>
      <c r="C85" s="155"/>
      <c r="D85" s="148">
        <f t="shared" ref="D85:G85" si="47">(((D34+D69+D79+D87+D108)-(D58-D59-D105-D106))/30*5*1.5%)/12</f>
        <v>1.27631685257175</v>
      </c>
      <c r="E85" s="148">
        <f t="shared" si="47"/>
        <v>1.28717523135167</v>
      </c>
      <c r="F85" s="148">
        <f t="shared" si="47"/>
        <v>0.913653625534936</v>
      </c>
      <c r="G85" s="148">
        <f t="shared" si="47"/>
        <v>1.34421908918998</v>
      </c>
      <c r="H85" s="148">
        <f t="shared" ref="H85" si="48">(((H34+H69+H79+H87+H108)-(H58-H59-H105-H106))/30*5*1.5%)/12</f>
        <v>1.33100876111628</v>
      </c>
    </row>
    <row r="86" spans="1:8">
      <c r="A86" s="113" t="s">
        <v>114</v>
      </c>
      <c r="B86" s="155" t="s">
        <v>169</v>
      </c>
      <c r="C86" s="155"/>
      <c r="D86" s="148">
        <f t="shared" ref="D86:G86" si="49">(((D34+D69+D79+D87+D108)-(D58-D59-D105-D106))/30*15*0.78%)/12</f>
        <v>1.99105429001194</v>
      </c>
      <c r="E86" s="148">
        <f t="shared" si="49"/>
        <v>2.0079933609086</v>
      </c>
      <c r="F86" s="148">
        <f t="shared" si="49"/>
        <v>1.4252996558345</v>
      </c>
      <c r="G86" s="148">
        <f t="shared" si="49"/>
        <v>2.09698177913636</v>
      </c>
      <c r="H86" s="148">
        <f t="shared" ref="H86" si="50">(((H34+H69+H79+H87+H108)-(H58-H59-H105-H106))/30*15*0.78%)/12</f>
        <v>2.0763736673414</v>
      </c>
    </row>
    <row r="87" spans="1:8">
      <c r="A87" s="113" t="s">
        <v>116</v>
      </c>
      <c r="B87" s="155" t="s">
        <v>170</v>
      </c>
      <c r="C87" s="155"/>
      <c r="D87" s="148">
        <f t="shared" ref="D87:G87" si="51">(((D39*3.95/12)+(D60*3.95*1.02%))/12+((D34+D38)*39.8%*3.95)*1.02%/12)</f>
        <v>13.6076503734598</v>
      </c>
      <c r="E87" s="148">
        <f t="shared" si="51"/>
        <v>13.7494833761246</v>
      </c>
      <c r="F87" s="148">
        <f t="shared" si="51"/>
        <v>9.61132498481495</v>
      </c>
      <c r="G87" s="148">
        <f t="shared" si="51"/>
        <v>15.235405134508</v>
      </c>
      <c r="H87" s="148">
        <f t="shared" ref="H87" si="52">(((H39*3.95/12)+(H60*3.95*1.02%))/12+((H34+H38)*39.8%*3.95)*1.02%/12)</f>
        <v>15.0628507840975</v>
      </c>
    </row>
    <row r="88" spans="1:8">
      <c r="A88" s="113" t="s">
        <v>118</v>
      </c>
      <c r="B88" s="155" t="s">
        <v>171</v>
      </c>
      <c r="C88" s="155"/>
      <c r="D88" s="148">
        <v>0</v>
      </c>
      <c r="E88" s="148">
        <v>0</v>
      </c>
      <c r="F88" s="148">
        <v>0</v>
      </c>
      <c r="G88" s="148">
        <v>0</v>
      </c>
      <c r="H88" s="148">
        <v>0</v>
      </c>
    </row>
    <row r="89" spans="1:8">
      <c r="A89" s="119"/>
      <c r="B89" s="143" t="s">
        <v>31</v>
      </c>
      <c r="C89" s="143"/>
      <c r="D89" s="103">
        <f t="shared" ref="D89:G89" si="53">SUM(D83:D88)</f>
        <v>67.2469932975421</v>
      </c>
      <c r="E89" s="103">
        <f t="shared" si="53"/>
        <v>67.8451677657307</v>
      </c>
      <c r="F89" s="103">
        <f t="shared" si="53"/>
        <v>48.0091413539632</v>
      </c>
      <c r="G89" s="103">
        <f t="shared" si="53"/>
        <v>71.7284527228654</v>
      </c>
      <c r="H89" s="103">
        <f t="shared" ref="H89" si="54">SUM(H83:H88)</f>
        <v>71.0007123179443</v>
      </c>
    </row>
    <row r="90" ht="15.75" spans="1:5">
      <c r="A90" s="121"/>
      <c r="B90" s="121"/>
      <c r="C90" s="121"/>
      <c r="D90" s="1"/>
      <c r="E90" s="2"/>
    </row>
    <row r="91" spans="1:8">
      <c r="A91" s="156" t="s">
        <v>172</v>
      </c>
      <c r="B91" s="157"/>
      <c r="C91" s="158"/>
      <c r="D91" s="72" t="s">
        <v>103</v>
      </c>
      <c r="E91" s="73" t="s">
        <v>104</v>
      </c>
      <c r="F91" s="73" t="s">
        <v>16</v>
      </c>
      <c r="G91" s="73" t="s">
        <v>17</v>
      </c>
      <c r="H91" s="73" t="s">
        <v>105</v>
      </c>
    </row>
    <row r="92" spans="1:8">
      <c r="A92" s="159" t="s">
        <v>173</v>
      </c>
      <c r="B92" s="160" t="s">
        <v>174</v>
      </c>
      <c r="C92" s="161"/>
      <c r="D92" s="162" t="s">
        <v>107</v>
      </c>
      <c r="E92" s="162" t="s">
        <v>107</v>
      </c>
      <c r="F92" s="162" t="s">
        <v>107</v>
      </c>
      <c r="G92" s="162" t="s">
        <v>107</v>
      </c>
      <c r="H92" s="162" t="s">
        <v>107</v>
      </c>
    </row>
    <row r="93" spans="1:8">
      <c r="A93" s="163" t="s">
        <v>108</v>
      </c>
      <c r="B93" s="164" t="s">
        <v>175</v>
      </c>
      <c r="C93" s="165"/>
      <c r="D93" s="166">
        <v>0</v>
      </c>
      <c r="E93" s="166">
        <v>0</v>
      </c>
      <c r="F93" s="166">
        <v>0</v>
      </c>
      <c r="G93" s="166">
        <v>0</v>
      </c>
      <c r="H93" s="166">
        <v>0</v>
      </c>
    </row>
    <row r="94" ht="15.75" spans="1:8">
      <c r="A94" s="167"/>
      <c r="B94" s="168" t="s">
        <v>31</v>
      </c>
      <c r="C94" s="169"/>
      <c r="D94" s="170">
        <v>0</v>
      </c>
      <c r="E94" s="170">
        <v>0</v>
      </c>
      <c r="F94" s="170">
        <v>0</v>
      </c>
      <c r="G94" s="170">
        <v>0</v>
      </c>
      <c r="H94" s="170">
        <v>0</v>
      </c>
    </row>
    <row r="95" ht="15.75" spans="1:5">
      <c r="A95" s="121"/>
      <c r="B95" s="121"/>
      <c r="C95" s="121"/>
      <c r="D95" s="1"/>
      <c r="E95" s="2"/>
    </row>
    <row r="96" spans="1:8">
      <c r="A96" s="202" t="s">
        <v>176</v>
      </c>
      <c r="B96" s="202"/>
      <c r="C96" s="202"/>
      <c r="D96" s="72" t="s">
        <v>103</v>
      </c>
      <c r="E96" s="73" t="s">
        <v>104</v>
      </c>
      <c r="F96" s="73" t="s">
        <v>16</v>
      </c>
      <c r="G96" s="73" t="s">
        <v>17</v>
      </c>
      <c r="H96" s="73" t="s">
        <v>105</v>
      </c>
    </row>
    <row r="97" spans="1:8">
      <c r="A97" s="207">
        <v>4</v>
      </c>
      <c r="B97" s="125" t="s">
        <v>177</v>
      </c>
      <c r="C97" s="125"/>
      <c r="D97" s="139" t="s">
        <v>152</v>
      </c>
      <c r="E97" s="139" t="s">
        <v>152</v>
      </c>
      <c r="F97" s="139" t="s">
        <v>152</v>
      </c>
      <c r="G97" s="139" t="s">
        <v>152</v>
      </c>
      <c r="H97" s="139" t="s">
        <v>152</v>
      </c>
    </row>
    <row r="98" spans="1:8">
      <c r="A98" s="206" t="s">
        <v>164</v>
      </c>
      <c r="B98" s="129" t="s">
        <v>178</v>
      </c>
      <c r="C98" s="129"/>
      <c r="D98" s="132">
        <f>D89</f>
        <v>67.2469932975421</v>
      </c>
      <c r="E98" s="132">
        <f t="shared" ref="E98:G98" si="55">E89</f>
        <v>67.8451677657307</v>
      </c>
      <c r="F98" s="132">
        <f t="shared" si="55"/>
        <v>48.0091413539632</v>
      </c>
      <c r="G98" s="132">
        <f t="shared" si="55"/>
        <v>71.7284527228654</v>
      </c>
      <c r="H98" s="132">
        <f t="shared" ref="H98" si="56">H89</f>
        <v>71.0007123179443</v>
      </c>
    </row>
    <row r="99" spans="1:8">
      <c r="A99" s="206" t="s">
        <v>173</v>
      </c>
      <c r="B99" s="129" t="s">
        <v>174</v>
      </c>
      <c r="C99" s="129"/>
      <c r="D99" s="132">
        <v>0</v>
      </c>
      <c r="E99" s="132">
        <v>0</v>
      </c>
      <c r="F99" s="132">
        <v>0</v>
      </c>
      <c r="G99" s="132">
        <v>0</v>
      </c>
      <c r="H99" s="132">
        <v>0</v>
      </c>
    </row>
    <row r="100" spans="1:10">
      <c r="A100" s="119"/>
      <c r="B100" s="125" t="s">
        <v>125</v>
      </c>
      <c r="C100" s="125"/>
      <c r="D100" s="205">
        <f>SUM(D98:D99)</f>
        <v>67.2469932975421</v>
      </c>
      <c r="E100" s="205">
        <f t="shared" ref="E100:G100" si="57">SUM(E98:E99)</f>
        <v>67.8451677657307</v>
      </c>
      <c r="F100" s="205">
        <f t="shared" si="57"/>
        <v>48.0091413539632</v>
      </c>
      <c r="G100" s="205">
        <f t="shared" si="57"/>
        <v>71.7284527228654</v>
      </c>
      <c r="H100" s="205">
        <f t="shared" ref="H100" si="58">SUM(H98:H99)</f>
        <v>71.0007123179443</v>
      </c>
      <c r="J100" s="212"/>
    </row>
    <row r="101" ht="15.75" spans="1:10">
      <c r="A101" s="1"/>
      <c r="B101" s="1"/>
      <c r="C101" s="1"/>
      <c r="D101" s="1"/>
      <c r="E101" s="1"/>
      <c r="J101" s="212"/>
    </row>
    <row r="102" spans="1:10">
      <c r="A102" s="202" t="s">
        <v>179</v>
      </c>
      <c r="B102" s="202"/>
      <c r="C102" s="202"/>
      <c r="D102" s="72" t="s">
        <v>103</v>
      </c>
      <c r="E102" s="73" t="s">
        <v>104</v>
      </c>
      <c r="F102" s="73" t="s">
        <v>16</v>
      </c>
      <c r="G102" s="73" t="s">
        <v>17</v>
      </c>
      <c r="H102" s="73" t="s">
        <v>105</v>
      </c>
      <c r="J102" s="212"/>
    </row>
    <row r="103" spans="1:8">
      <c r="A103" s="208">
        <v>5</v>
      </c>
      <c r="B103" s="125" t="s">
        <v>180</v>
      </c>
      <c r="C103" s="125"/>
      <c r="D103" s="77" t="s">
        <v>107</v>
      </c>
      <c r="E103" s="77" t="s">
        <v>107</v>
      </c>
      <c r="F103" s="77" t="s">
        <v>107</v>
      </c>
      <c r="G103" s="77" t="s">
        <v>107</v>
      </c>
      <c r="H103" s="77" t="s">
        <v>107</v>
      </c>
    </row>
    <row r="104" spans="1:8">
      <c r="A104" s="186" t="s">
        <v>108</v>
      </c>
      <c r="B104" s="129" t="s">
        <v>181</v>
      </c>
      <c r="C104" s="129"/>
      <c r="D104" s="174">
        <f>'Anexo III-C Uniformes'!H15</f>
        <v>44.7966666666667</v>
      </c>
      <c r="E104" s="174">
        <f>'Anexo III-C Uniformes'!H15</f>
        <v>44.7966666666667</v>
      </c>
      <c r="F104" s="174">
        <f>'Anexo III-C Uniformes'!H15</f>
        <v>44.7966666666667</v>
      </c>
      <c r="G104" s="174">
        <f>'Anexo III-C Uniformes'!H15</f>
        <v>44.7966666666667</v>
      </c>
      <c r="H104" s="174">
        <f>'Anexo III-C Uniformes'!H15</f>
        <v>44.7966666666667</v>
      </c>
    </row>
    <row r="105" ht="26.25" customHeight="1" spans="1:11">
      <c r="A105" s="186" t="s">
        <v>110</v>
      </c>
      <c r="B105" s="126" t="s">
        <v>182</v>
      </c>
      <c r="C105" s="126"/>
      <c r="D105" s="209">
        <f>'Anexo III-B Material'!F16</f>
        <v>136.115</v>
      </c>
      <c r="E105" s="209">
        <f>'Anexo III-B Material'!F16</f>
        <v>136.115</v>
      </c>
      <c r="F105" s="176"/>
      <c r="G105" s="176"/>
      <c r="H105" s="176"/>
      <c r="I105" s="213"/>
      <c r="J105" s="213"/>
      <c r="K105" s="214"/>
    </row>
    <row r="106" spans="1:11">
      <c r="A106" s="186" t="s">
        <v>112</v>
      </c>
      <c r="B106" s="129" t="s">
        <v>183</v>
      </c>
      <c r="C106" s="129"/>
      <c r="D106" s="178">
        <f>'Anexo III-A Equip.'!F12</f>
        <v>1.27295283018868</v>
      </c>
      <c r="E106" s="178">
        <f>'Anexo III-A Equip.'!F12</f>
        <v>1.27295283018868</v>
      </c>
      <c r="F106" s="178">
        <f>'Anexo III-A Equip.'!F12</f>
        <v>1.27295283018868</v>
      </c>
      <c r="G106" s="178">
        <f>'Anexo III-A Equip.'!F12</f>
        <v>1.27295283018868</v>
      </c>
      <c r="H106" s="178">
        <f>'Anexo III-A Equip.'!F12</f>
        <v>1.27295283018868</v>
      </c>
      <c r="I106" s="213"/>
      <c r="J106" s="213"/>
      <c r="K106" s="213"/>
    </row>
    <row r="107" spans="1:11">
      <c r="A107" s="186" t="s">
        <v>114</v>
      </c>
      <c r="B107" s="129" t="s">
        <v>184</v>
      </c>
      <c r="C107" s="129"/>
      <c r="D107" s="178"/>
      <c r="E107" s="178"/>
      <c r="F107" s="178"/>
      <c r="G107" s="178"/>
      <c r="H107" s="178"/>
      <c r="I107" s="213"/>
      <c r="J107" s="213"/>
      <c r="K107" s="213"/>
    </row>
    <row r="108" spans="1:8">
      <c r="A108" s="100"/>
      <c r="B108" s="125" t="s">
        <v>185</v>
      </c>
      <c r="C108" s="125"/>
      <c r="D108" s="210">
        <f>SUM(D104:D107)</f>
        <v>182.184619496855</v>
      </c>
      <c r="E108" s="210">
        <f t="shared" ref="E108:G108" si="59">SUM(E104:E107)</f>
        <v>182.184619496855</v>
      </c>
      <c r="F108" s="210">
        <f t="shared" si="59"/>
        <v>46.0696194968553</v>
      </c>
      <c r="G108" s="210">
        <f t="shared" si="59"/>
        <v>46.0696194968553</v>
      </c>
      <c r="H108" s="210">
        <f t="shared" ref="H108" si="60">SUM(H104:H107)</f>
        <v>46.0696194968553</v>
      </c>
    </row>
    <row r="109" ht="15.75" spans="1:5">
      <c r="A109" s="183"/>
      <c r="B109" s="184"/>
      <c r="C109" s="185"/>
      <c r="D109" s="185"/>
      <c r="E109" s="1"/>
    </row>
    <row r="110" spans="1:8">
      <c r="A110" s="202" t="s">
        <v>186</v>
      </c>
      <c r="B110" s="202"/>
      <c r="C110" s="211"/>
      <c r="D110" s="72" t="s">
        <v>103</v>
      </c>
      <c r="E110" s="73" t="s">
        <v>104</v>
      </c>
      <c r="F110" s="73" t="s">
        <v>16</v>
      </c>
      <c r="G110" s="73" t="s">
        <v>17</v>
      </c>
      <c r="H110" s="73" t="s">
        <v>105</v>
      </c>
    </row>
    <row r="111" spans="1:8">
      <c r="A111" s="208">
        <v>6</v>
      </c>
      <c r="B111" s="110" t="s">
        <v>187</v>
      </c>
      <c r="C111" s="111" t="s">
        <v>130</v>
      </c>
      <c r="D111" s="112" t="s">
        <v>107</v>
      </c>
      <c r="E111" s="112" t="s">
        <v>107</v>
      </c>
      <c r="F111" s="112" t="s">
        <v>107</v>
      </c>
      <c r="G111" s="112" t="s">
        <v>107</v>
      </c>
      <c r="H111" s="112" t="s">
        <v>107</v>
      </c>
    </row>
    <row r="112" spans="1:8">
      <c r="A112" s="186" t="s">
        <v>108</v>
      </c>
      <c r="B112" s="114" t="s">
        <v>188</v>
      </c>
      <c r="C112" s="113">
        <v>4.8</v>
      </c>
      <c r="D112" s="101">
        <f>(D129)*$C$112/100</f>
        <v>284.333480757039</v>
      </c>
      <c r="E112" s="101">
        <f t="shared" ref="E112:G112" si="61">(E129)*$C$112/100</f>
        <v>286.771461218276</v>
      </c>
      <c r="F112" s="101">
        <f t="shared" si="61"/>
        <v>208.992348773119</v>
      </c>
      <c r="G112" s="101">
        <f t="shared" si="61"/>
        <v>305.665177097763</v>
      </c>
      <c r="H112" s="101">
        <f t="shared" ref="H112" si="62">(H129)*$C$112/100</f>
        <v>302.699124578966</v>
      </c>
    </row>
    <row r="113" spans="1:8">
      <c r="A113" s="186" t="s">
        <v>110</v>
      </c>
      <c r="B113" s="114" t="s">
        <v>189</v>
      </c>
      <c r="C113" s="113">
        <v>3.92</v>
      </c>
      <c r="D113" s="101">
        <f>(D129+D112)*$C$113/100</f>
        <v>243.351548397258</v>
      </c>
      <c r="E113" s="101">
        <f t="shared" ref="E113:G113" si="63">(E129+E112)*$C$113/100</f>
        <v>245.438134608015</v>
      </c>
      <c r="F113" s="101">
        <f t="shared" si="63"/>
        <v>178.869584903287</v>
      </c>
      <c r="G113" s="101">
        <f t="shared" si="63"/>
        <v>261.608636238738</v>
      </c>
      <c r="H113" s="101">
        <f t="shared" ref="H113" si="64">(H129+H112)*$C$113/100</f>
        <v>259.070090756318</v>
      </c>
    </row>
    <row r="114" spans="1:8">
      <c r="A114" s="186" t="s">
        <v>112</v>
      </c>
      <c r="B114" s="114" t="s">
        <v>190</v>
      </c>
      <c r="C114" s="113"/>
      <c r="D114" s="101"/>
      <c r="E114" s="101"/>
      <c r="F114" s="101"/>
      <c r="G114" s="101"/>
      <c r="H114" s="101"/>
    </row>
    <row r="115" spans="1:8">
      <c r="A115" s="186"/>
      <c r="B115" s="114" t="s">
        <v>191</v>
      </c>
      <c r="C115" s="113">
        <f>3+0.65</f>
        <v>3.65</v>
      </c>
      <c r="D115" s="101">
        <f>((D129+D112+D113)/(1-($C$115+$C$117)/100))*$C$115/100</f>
        <v>257.769481360843</v>
      </c>
      <c r="E115" s="101">
        <f t="shared" ref="E115:G115" si="65">((E129+E112+E113)/(1-($C$115+$C$117)/100))*$C$115/100</f>
        <v>259.979692263153</v>
      </c>
      <c r="F115" s="101">
        <f t="shared" si="65"/>
        <v>189.46713277732</v>
      </c>
      <c r="G115" s="101">
        <f t="shared" si="65"/>
        <v>277.108253170815</v>
      </c>
      <c r="H115" s="101">
        <f t="shared" ref="H115" si="66">((H129+H112+H113)/(1-($C$115+$C$117)/100))*$C$115/100</f>
        <v>274.419305610283</v>
      </c>
    </row>
    <row r="116" spans="1:8">
      <c r="A116" s="186"/>
      <c r="B116" s="114" t="s">
        <v>192</v>
      </c>
      <c r="C116" s="113"/>
      <c r="D116" s="101"/>
      <c r="E116" s="101"/>
      <c r="F116" s="101"/>
      <c r="G116" s="101"/>
      <c r="H116" s="101"/>
    </row>
    <row r="117" spans="1:8">
      <c r="A117" s="186"/>
      <c r="B117" s="114" t="s">
        <v>193</v>
      </c>
      <c r="C117" s="186">
        <v>5</v>
      </c>
      <c r="D117" s="101">
        <f>((D129+D112+D113)/(1-($C$115+$C$117)/100))*$C$117/100</f>
        <v>353.108878576498</v>
      </c>
      <c r="E117" s="101">
        <f t="shared" ref="E117:G117" si="67">((E129+E112+E113)/(1-($C$115+$C$117)/100))*$C$117/100</f>
        <v>356.136564744046</v>
      </c>
      <c r="F117" s="101">
        <f t="shared" si="67"/>
        <v>259.544017503178</v>
      </c>
      <c r="G117" s="101">
        <f t="shared" si="67"/>
        <v>379.600346809335</v>
      </c>
      <c r="H117" s="101">
        <f t="shared" ref="H117" si="68">((H129+H112+H113)/(1-($C$115+$C$117)/100))*$C$117/100</f>
        <v>375.916857000388</v>
      </c>
    </row>
    <row r="118" spans="1:8">
      <c r="A118" s="186"/>
      <c r="B118" s="114" t="s">
        <v>194</v>
      </c>
      <c r="C118" s="113"/>
      <c r="D118" s="101"/>
      <c r="E118" s="101"/>
      <c r="F118" s="199"/>
      <c r="G118" s="199"/>
      <c r="H118" s="199"/>
    </row>
    <row r="119" spans="1:8">
      <c r="A119" s="186"/>
      <c r="B119" s="110" t="s">
        <v>31</v>
      </c>
      <c r="C119" s="64">
        <f>SUM(C112:C118)</f>
        <v>17.37</v>
      </c>
      <c r="D119" s="103">
        <f>SUM(D112:D118)</f>
        <v>1138.56338909164</v>
      </c>
      <c r="E119" s="103">
        <f>SUM(E112:E118)</f>
        <v>1148.32585283349</v>
      </c>
      <c r="F119" s="103">
        <f t="shared" ref="F119:G119" si="69">SUM(F112:F118)</f>
        <v>836.873083956904</v>
      </c>
      <c r="G119" s="103">
        <f t="shared" si="69"/>
        <v>1223.98241331665</v>
      </c>
      <c r="H119" s="103">
        <f t="shared" ref="H119" si="70">SUM(H112:H118)</f>
        <v>1212.10537794596</v>
      </c>
    </row>
    <row r="120" spans="1:5">
      <c r="A120" s="183"/>
      <c r="B120" s="184"/>
      <c r="C120" s="185"/>
      <c r="D120" s="185"/>
      <c r="E120" s="1"/>
    </row>
    <row r="121" ht="15.75" spans="1:8">
      <c r="A121" s="189" t="s">
        <v>195</v>
      </c>
      <c r="B121" s="189"/>
      <c r="C121" s="189"/>
      <c r="D121" s="189"/>
      <c r="E121" s="189"/>
      <c r="F121" s="189"/>
      <c r="G121" s="189"/>
      <c r="H121" s="189"/>
    </row>
    <row r="122" spans="1:8">
      <c r="A122" s="60" t="s">
        <v>196</v>
      </c>
      <c r="B122" s="60"/>
      <c r="C122" s="60"/>
      <c r="D122" s="72" t="s">
        <v>103</v>
      </c>
      <c r="E122" s="73" t="s">
        <v>104</v>
      </c>
      <c r="F122" s="73" t="s">
        <v>16</v>
      </c>
      <c r="G122" s="73" t="s">
        <v>17</v>
      </c>
      <c r="H122" s="73" t="s">
        <v>105</v>
      </c>
    </row>
    <row r="123" spans="1:8">
      <c r="A123" s="119"/>
      <c r="B123" s="143" t="s">
        <v>197</v>
      </c>
      <c r="C123" s="143"/>
      <c r="D123" s="112" t="s">
        <v>107</v>
      </c>
      <c r="E123" s="112" t="s">
        <v>107</v>
      </c>
      <c r="F123" s="112" t="s">
        <v>107</v>
      </c>
      <c r="G123" s="112" t="s">
        <v>107</v>
      </c>
      <c r="H123" s="112" t="s">
        <v>107</v>
      </c>
    </row>
    <row r="124" spans="1:8">
      <c r="A124" s="119" t="s">
        <v>108</v>
      </c>
      <c r="B124" s="145" t="s">
        <v>198</v>
      </c>
      <c r="C124" s="145"/>
      <c r="D124" s="101">
        <f>D34</f>
        <v>2854.735</v>
      </c>
      <c r="E124" s="101">
        <f t="shared" ref="E124:G124" si="71">E34</f>
        <v>2884.49</v>
      </c>
      <c r="F124" s="101">
        <f t="shared" si="71"/>
        <v>2016.35</v>
      </c>
      <c r="G124" s="101">
        <f t="shared" si="71"/>
        <v>3196.22</v>
      </c>
      <c r="H124" s="101">
        <f t="shared" ref="H124" si="72">H34</f>
        <v>3160.02</v>
      </c>
    </row>
    <row r="125" spans="1:8">
      <c r="A125" s="119" t="s">
        <v>110</v>
      </c>
      <c r="B125" s="145" t="s">
        <v>199</v>
      </c>
      <c r="C125" s="145"/>
      <c r="D125" s="101">
        <f>D69</f>
        <v>2629.9530675</v>
      </c>
      <c r="E125" s="101">
        <f t="shared" ref="E125:G125" si="73">E69</f>
        <v>2648.416045</v>
      </c>
      <c r="F125" s="101">
        <f t="shared" si="73"/>
        <v>2109.735175</v>
      </c>
      <c r="G125" s="101">
        <f t="shared" si="73"/>
        <v>2841.84451</v>
      </c>
      <c r="H125" s="101">
        <f t="shared" ref="H125" si="74">H69</f>
        <v>2819.38241</v>
      </c>
    </row>
    <row r="126" spans="1:8">
      <c r="A126" s="119" t="s">
        <v>112</v>
      </c>
      <c r="B126" s="145" t="s">
        <v>200</v>
      </c>
      <c r="C126" s="145"/>
      <c r="D126" s="101">
        <f>D79</f>
        <v>189.494502143917</v>
      </c>
      <c r="E126" s="101">
        <f t="shared" ref="E126:G126" si="75">E79</f>
        <v>191.469609784833</v>
      </c>
      <c r="F126" s="101">
        <f t="shared" si="75"/>
        <v>133.843330255833</v>
      </c>
      <c r="G126" s="101">
        <f t="shared" si="75"/>
        <v>212.161940650333</v>
      </c>
      <c r="H126" s="101">
        <f t="shared" ref="H126" si="76">H79</f>
        <v>209.759020247</v>
      </c>
    </row>
    <row r="127" spans="1:8">
      <c r="A127" s="119" t="s">
        <v>114</v>
      </c>
      <c r="B127" s="145" t="s">
        <v>201</v>
      </c>
      <c r="C127" s="145"/>
      <c r="D127" s="101">
        <f>D100</f>
        <v>67.2469932975421</v>
      </c>
      <c r="E127" s="101">
        <f t="shared" ref="E127:G127" si="77">E100</f>
        <v>67.8451677657307</v>
      </c>
      <c r="F127" s="101">
        <f t="shared" si="77"/>
        <v>48.0091413539632</v>
      </c>
      <c r="G127" s="101">
        <f t="shared" si="77"/>
        <v>71.7284527228654</v>
      </c>
      <c r="H127" s="101">
        <f t="shared" ref="H127" si="78">H100</f>
        <v>71.0007123179443</v>
      </c>
    </row>
    <row r="128" spans="1:8">
      <c r="A128" s="119" t="s">
        <v>116</v>
      </c>
      <c r="B128" s="145" t="s">
        <v>202</v>
      </c>
      <c r="C128" s="145"/>
      <c r="D128" s="101">
        <f>D108</f>
        <v>182.184619496855</v>
      </c>
      <c r="E128" s="101">
        <f t="shared" ref="E128:G128" si="79">E108</f>
        <v>182.184619496855</v>
      </c>
      <c r="F128" s="101">
        <f t="shared" si="79"/>
        <v>46.0696194968553</v>
      </c>
      <c r="G128" s="101">
        <f t="shared" si="79"/>
        <v>46.0696194968553</v>
      </c>
      <c r="H128" s="101">
        <f t="shared" ref="H128" si="80">H108</f>
        <v>46.0696194968553</v>
      </c>
    </row>
    <row r="129" spans="1:8">
      <c r="A129" s="119"/>
      <c r="B129" s="143" t="s">
        <v>203</v>
      </c>
      <c r="C129" s="143"/>
      <c r="D129" s="103">
        <f>SUM(D124:D128)</f>
        <v>5923.61418243831</v>
      </c>
      <c r="E129" s="103">
        <f t="shared" ref="E129:G129" si="81">SUM(E124:E128)</f>
        <v>5974.40544204742</v>
      </c>
      <c r="F129" s="103">
        <f t="shared" si="81"/>
        <v>4354.00726610665</v>
      </c>
      <c r="G129" s="103">
        <f t="shared" si="81"/>
        <v>6368.02452287005</v>
      </c>
      <c r="H129" s="103">
        <f t="shared" ref="H129" si="82">SUM(H124:H128)</f>
        <v>6306.2317620618</v>
      </c>
    </row>
    <row r="130" spans="1:8">
      <c r="A130" s="119" t="s">
        <v>118</v>
      </c>
      <c r="B130" s="145" t="s">
        <v>204</v>
      </c>
      <c r="C130" s="145"/>
      <c r="D130" s="101">
        <f>D119</f>
        <v>1138.56338909164</v>
      </c>
      <c r="E130" s="101">
        <f t="shared" ref="E130:G130" si="83">E119</f>
        <v>1148.32585283349</v>
      </c>
      <c r="F130" s="101">
        <f t="shared" si="83"/>
        <v>836.873083956904</v>
      </c>
      <c r="G130" s="101">
        <f t="shared" si="83"/>
        <v>1223.98241331665</v>
      </c>
      <c r="H130" s="101">
        <f t="shared" ref="H130" si="84">H119</f>
        <v>1212.10537794596</v>
      </c>
    </row>
    <row r="131" spans="1:8">
      <c r="A131" s="119"/>
      <c r="B131" s="143" t="s">
        <v>205</v>
      </c>
      <c r="C131" s="143"/>
      <c r="D131" s="103">
        <f>SUM(D129:D130)</f>
        <v>7062.17757152995</v>
      </c>
      <c r="E131" s="103">
        <f t="shared" ref="E131:G131" si="85">SUM(E129:E130)</f>
        <v>7122.73129488091</v>
      </c>
      <c r="F131" s="103">
        <f t="shared" si="85"/>
        <v>5190.88035006355</v>
      </c>
      <c r="G131" s="103">
        <f t="shared" si="85"/>
        <v>7592.00693618671</v>
      </c>
      <c r="H131" s="103">
        <f t="shared" ref="H131" si="86">SUM(H129:H130)</f>
        <v>7518.33714000775</v>
      </c>
    </row>
    <row r="132" spans="1:8">
      <c r="A132" s="119"/>
      <c r="B132" s="143" t="s">
        <v>206</v>
      </c>
      <c r="C132" s="143"/>
      <c r="D132" s="120">
        <f>D131/D34</f>
        <v>2.47384698458174</v>
      </c>
      <c r="E132" s="120">
        <f>E131/E34</f>
        <v>2.46932084870494</v>
      </c>
      <c r="F132" s="120">
        <f>F131/F34</f>
        <v>2.57439449999432</v>
      </c>
      <c r="G132" s="120">
        <f>G131/G34</f>
        <v>2.3753080001335</v>
      </c>
      <c r="H132" s="120">
        <f>H131/H34</f>
        <v>2.37920555566349</v>
      </c>
    </row>
    <row r="133" spans="1:5">
      <c r="A133" s="1"/>
      <c r="B133" s="193"/>
      <c r="C133" s="1"/>
      <c r="D133" s="1"/>
      <c r="E133" s="1"/>
    </row>
    <row r="134" ht="15.75" spans="1:5">
      <c r="A134" s="1"/>
      <c r="B134" s="1"/>
      <c r="C134" s="1"/>
      <c r="D134" s="1"/>
      <c r="E134" s="1"/>
    </row>
    <row r="135" spans="1:8">
      <c r="A135" s="202" t="s">
        <v>207</v>
      </c>
      <c r="B135" s="202"/>
      <c r="C135" s="211"/>
      <c r="D135" s="72" t="s">
        <v>103</v>
      </c>
      <c r="E135" s="73" t="s">
        <v>104</v>
      </c>
      <c r="F135" s="73" t="s">
        <v>16</v>
      </c>
      <c r="G135" s="73" t="s">
        <v>17</v>
      </c>
      <c r="H135" s="73" t="s">
        <v>105</v>
      </c>
    </row>
    <row r="136" spans="1:8">
      <c r="A136" s="208">
        <v>6</v>
      </c>
      <c r="B136" s="110" t="s">
        <v>187</v>
      </c>
      <c r="C136" s="111" t="s">
        <v>130</v>
      </c>
      <c r="D136" s="112" t="s">
        <v>107</v>
      </c>
      <c r="E136" s="112" t="s">
        <v>107</v>
      </c>
      <c r="F136" s="112" t="s">
        <v>107</v>
      </c>
      <c r="G136" s="112" t="s">
        <v>107</v>
      </c>
      <c r="H136" s="112" t="s">
        <v>107</v>
      </c>
    </row>
    <row r="137" spans="1:8">
      <c r="A137" s="186" t="s">
        <v>108</v>
      </c>
      <c r="B137" s="114" t="s">
        <v>188</v>
      </c>
      <c r="C137" s="113">
        <v>4.8</v>
      </c>
      <c r="D137" s="101">
        <f>(D154)*$C$137/100</f>
        <v>284.333480757039</v>
      </c>
      <c r="E137" s="101">
        <f t="shared" ref="E137:G137" si="87">(E154)*$C$137/100</f>
        <v>286.771461218276</v>
      </c>
      <c r="F137" s="101">
        <f t="shared" si="87"/>
        <v>208.992348773119</v>
      </c>
      <c r="G137" s="101">
        <f t="shared" si="87"/>
        <v>305.665177097763</v>
      </c>
      <c r="H137" s="101">
        <f t="shared" ref="H137" si="88">(H154)*$C$137/100</f>
        <v>302.699124578966</v>
      </c>
    </row>
    <row r="138" spans="1:8">
      <c r="A138" s="186" t="s">
        <v>110</v>
      </c>
      <c r="B138" s="114" t="s">
        <v>189</v>
      </c>
      <c r="C138" s="113">
        <v>3.92</v>
      </c>
      <c r="D138" s="101">
        <f>(D154+D137)*$C$138/100</f>
        <v>243.351548397258</v>
      </c>
      <c r="E138" s="101">
        <f t="shared" ref="E138:G138" si="89">(E154+E137)*$C$138/100</f>
        <v>245.438134608015</v>
      </c>
      <c r="F138" s="101">
        <f t="shared" si="89"/>
        <v>178.869584903287</v>
      </c>
      <c r="G138" s="101">
        <f t="shared" si="89"/>
        <v>261.608636238738</v>
      </c>
      <c r="H138" s="101">
        <f t="shared" ref="H138" si="90">(H154+H137)*$C$138/100</f>
        <v>259.070090756318</v>
      </c>
    </row>
    <row r="139" spans="1:8">
      <c r="A139" s="186" t="s">
        <v>112</v>
      </c>
      <c r="B139" s="114" t="s">
        <v>190</v>
      </c>
      <c r="C139" s="113"/>
      <c r="D139" s="101"/>
      <c r="E139" s="101"/>
      <c r="F139" s="101"/>
      <c r="G139" s="101"/>
      <c r="H139" s="101"/>
    </row>
    <row r="140" spans="1:8">
      <c r="A140" s="186"/>
      <c r="B140" s="114" t="s">
        <v>208</v>
      </c>
      <c r="C140" s="115">
        <v>9.25</v>
      </c>
      <c r="D140" s="101">
        <f>((D154+D137+D138)/(1-($C$140+$C$142)/100))*$C$140/100</f>
        <v>695.912742941477</v>
      </c>
      <c r="E140" s="101">
        <f t="shared" ref="E140:G140" si="91">((E154+E137+E138)/(1-($C$140+$C$142)/100))*$C$140/100</f>
        <v>701.879756272091</v>
      </c>
      <c r="F140" s="101">
        <f t="shared" si="91"/>
        <v>511.51358714861</v>
      </c>
      <c r="G140" s="101">
        <f t="shared" si="91"/>
        <v>748.12256104852</v>
      </c>
      <c r="H140" s="101">
        <f t="shared" ref="H140" si="92">((H154+H137+H138)/(1-($C$140+$C$142)/100))*$C$140/100</f>
        <v>740.863079194438</v>
      </c>
    </row>
    <row r="141" spans="1:8">
      <c r="A141" s="186"/>
      <c r="B141" s="114" t="s">
        <v>192</v>
      </c>
      <c r="C141" s="113"/>
      <c r="D141" s="101"/>
      <c r="E141" s="101"/>
      <c r="F141" s="101"/>
      <c r="G141" s="101"/>
      <c r="H141" s="101"/>
    </row>
    <row r="142" spans="1:8">
      <c r="A142" s="186"/>
      <c r="B142" s="114" t="s">
        <v>193</v>
      </c>
      <c r="C142" s="186">
        <v>5</v>
      </c>
      <c r="D142" s="101">
        <f>((D154+D137+D138)/(1-($C$140+$C$142)/100))*$C$142/100</f>
        <v>376.169050238636</v>
      </c>
      <c r="E142" s="101">
        <f t="shared" ref="E142:G142" si="93">((E154+E137+E138)/(1-($C$140+$C$142)/100))*$C$142/100</f>
        <v>379.394462849779</v>
      </c>
      <c r="F142" s="101">
        <f t="shared" si="93"/>
        <v>276.49383089114</v>
      </c>
      <c r="G142" s="101">
        <f t="shared" si="93"/>
        <v>404.390573539741</v>
      </c>
      <c r="H142" s="101">
        <f t="shared" ref="H142" si="94">((H154+H137+H138)/(1-($C$140+$C$142)/100))*$C$142/100</f>
        <v>400.466529294291</v>
      </c>
    </row>
    <row r="143" spans="1:8">
      <c r="A143" s="186"/>
      <c r="B143" s="114" t="s">
        <v>194</v>
      </c>
      <c r="C143" s="113"/>
      <c r="D143" s="101"/>
      <c r="E143" s="101"/>
      <c r="F143" s="101"/>
      <c r="G143" s="101"/>
      <c r="H143" s="101"/>
    </row>
    <row r="144" spans="1:8">
      <c r="A144" s="186"/>
      <c r="B144" s="110" t="s">
        <v>31</v>
      </c>
      <c r="C144" s="64">
        <f>SUM(C137:C143)</f>
        <v>22.97</v>
      </c>
      <c r="D144" s="103">
        <f>SUM(D137:D143)</f>
        <v>1599.76682233441</v>
      </c>
      <c r="E144" s="103">
        <f t="shared" ref="E144:G144" si="95">SUM(E137:E143)</f>
        <v>1613.48381494816</v>
      </c>
      <c r="F144" s="103">
        <f t="shared" si="95"/>
        <v>1175.86935171616</v>
      </c>
      <c r="G144" s="103">
        <f t="shared" si="95"/>
        <v>1719.78694792476</v>
      </c>
      <c r="H144" s="103">
        <f t="shared" ref="H144" si="96">SUM(H137:H143)</f>
        <v>1703.09882382401</v>
      </c>
    </row>
    <row r="145" spans="1:5">
      <c r="A145" s="121"/>
      <c r="B145" s="121"/>
      <c r="C145" s="121"/>
      <c r="D145" s="121"/>
      <c r="E145" s="1"/>
    </row>
    <row r="146" ht="15.75" spans="1:8">
      <c r="A146" s="189" t="s">
        <v>209</v>
      </c>
      <c r="B146" s="189"/>
      <c r="C146" s="189"/>
      <c r="D146" s="189"/>
      <c r="E146" s="189"/>
      <c r="F146" s="189"/>
      <c r="G146" s="189"/>
      <c r="H146" s="189"/>
    </row>
    <row r="147" spans="1:8">
      <c r="A147" s="61" t="s">
        <v>210</v>
      </c>
      <c r="B147" s="61"/>
      <c r="C147" s="61"/>
      <c r="D147" s="72" t="s">
        <v>103</v>
      </c>
      <c r="E147" s="73" t="s">
        <v>104</v>
      </c>
      <c r="F147" s="73" t="s">
        <v>16</v>
      </c>
      <c r="G147" s="73" t="s">
        <v>17</v>
      </c>
      <c r="H147" s="73" t="s">
        <v>105</v>
      </c>
    </row>
    <row r="148" spans="1:8">
      <c r="A148" s="119"/>
      <c r="B148" s="143" t="s">
        <v>197</v>
      </c>
      <c r="C148" s="143"/>
      <c r="D148" s="112" t="s">
        <v>107</v>
      </c>
      <c r="E148" s="112" t="s">
        <v>107</v>
      </c>
      <c r="F148" s="112" t="s">
        <v>107</v>
      </c>
      <c r="G148" s="112" t="s">
        <v>107</v>
      </c>
      <c r="H148" s="112" t="s">
        <v>107</v>
      </c>
    </row>
    <row r="149" spans="1:8">
      <c r="A149" s="119" t="s">
        <v>108</v>
      </c>
      <c r="B149" s="145" t="s">
        <v>198</v>
      </c>
      <c r="C149" s="145"/>
      <c r="D149" s="101">
        <f t="shared" ref="D149:H153" si="97">D124</f>
        <v>2854.735</v>
      </c>
      <c r="E149" s="101">
        <f t="shared" si="97"/>
        <v>2884.49</v>
      </c>
      <c r="F149" s="101">
        <f t="shared" si="97"/>
        <v>2016.35</v>
      </c>
      <c r="G149" s="101">
        <f t="shared" si="97"/>
        <v>3196.22</v>
      </c>
      <c r="H149" s="101">
        <f t="shared" si="97"/>
        <v>3160.02</v>
      </c>
    </row>
    <row r="150" spans="1:8">
      <c r="A150" s="119" t="s">
        <v>110</v>
      </c>
      <c r="B150" s="145" t="s">
        <v>199</v>
      </c>
      <c r="C150" s="145"/>
      <c r="D150" s="101">
        <f t="shared" si="97"/>
        <v>2629.9530675</v>
      </c>
      <c r="E150" s="101">
        <f t="shared" si="97"/>
        <v>2648.416045</v>
      </c>
      <c r="F150" s="101">
        <f t="shared" si="97"/>
        <v>2109.735175</v>
      </c>
      <c r="G150" s="101">
        <f t="shared" si="97"/>
        <v>2841.84451</v>
      </c>
      <c r="H150" s="101">
        <f t="shared" si="97"/>
        <v>2819.38241</v>
      </c>
    </row>
    <row r="151" spans="1:8">
      <c r="A151" s="119" t="s">
        <v>112</v>
      </c>
      <c r="B151" s="145" t="s">
        <v>200</v>
      </c>
      <c r="C151" s="145"/>
      <c r="D151" s="101">
        <f t="shared" si="97"/>
        <v>189.494502143917</v>
      </c>
      <c r="E151" s="101">
        <f t="shared" si="97"/>
        <v>191.469609784833</v>
      </c>
      <c r="F151" s="101">
        <f t="shared" si="97"/>
        <v>133.843330255833</v>
      </c>
      <c r="G151" s="101">
        <f t="shared" si="97"/>
        <v>212.161940650333</v>
      </c>
      <c r="H151" s="101">
        <f t="shared" si="97"/>
        <v>209.759020247</v>
      </c>
    </row>
    <row r="152" spans="1:8">
      <c r="A152" s="119" t="s">
        <v>114</v>
      </c>
      <c r="B152" s="145" t="s">
        <v>201</v>
      </c>
      <c r="C152" s="145"/>
      <c r="D152" s="101">
        <f t="shared" si="97"/>
        <v>67.2469932975421</v>
      </c>
      <c r="E152" s="101">
        <f t="shared" si="97"/>
        <v>67.8451677657307</v>
      </c>
      <c r="F152" s="101">
        <f t="shared" si="97"/>
        <v>48.0091413539632</v>
      </c>
      <c r="G152" s="101">
        <f t="shared" si="97"/>
        <v>71.7284527228654</v>
      </c>
      <c r="H152" s="101">
        <f t="shared" si="97"/>
        <v>71.0007123179443</v>
      </c>
    </row>
    <row r="153" spans="1:8">
      <c r="A153" s="119" t="s">
        <v>116</v>
      </c>
      <c r="B153" s="145" t="s">
        <v>202</v>
      </c>
      <c r="C153" s="145"/>
      <c r="D153" s="101">
        <f t="shared" si="97"/>
        <v>182.184619496855</v>
      </c>
      <c r="E153" s="101">
        <f t="shared" si="97"/>
        <v>182.184619496855</v>
      </c>
      <c r="F153" s="101">
        <f t="shared" si="97"/>
        <v>46.0696194968553</v>
      </c>
      <c r="G153" s="101">
        <f t="shared" si="97"/>
        <v>46.0696194968553</v>
      </c>
      <c r="H153" s="101">
        <f t="shared" si="97"/>
        <v>46.0696194968553</v>
      </c>
    </row>
    <row r="154" spans="1:8">
      <c r="A154" s="119"/>
      <c r="B154" s="143" t="s">
        <v>203</v>
      </c>
      <c r="C154" s="143"/>
      <c r="D154" s="103">
        <f>SUM(D149:D153)</f>
        <v>5923.61418243831</v>
      </c>
      <c r="E154" s="103">
        <f t="shared" ref="E154:G154" si="98">SUM(E149:E153)</f>
        <v>5974.40544204742</v>
      </c>
      <c r="F154" s="103">
        <f t="shared" si="98"/>
        <v>4354.00726610665</v>
      </c>
      <c r="G154" s="103">
        <f t="shared" si="98"/>
        <v>6368.02452287005</v>
      </c>
      <c r="H154" s="103">
        <f t="shared" ref="H154" si="99">SUM(H149:H153)</f>
        <v>6306.2317620618</v>
      </c>
    </row>
    <row r="155" spans="1:8">
      <c r="A155" s="119" t="s">
        <v>118</v>
      </c>
      <c r="B155" s="145" t="s">
        <v>204</v>
      </c>
      <c r="C155" s="145"/>
      <c r="D155" s="101">
        <f>D144</f>
        <v>1599.76682233441</v>
      </c>
      <c r="E155" s="101">
        <f t="shared" ref="E155:G155" si="100">E144</f>
        <v>1613.48381494816</v>
      </c>
      <c r="F155" s="101">
        <f t="shared" si="100"/>
        <v>1175.86935171616</v>
      </c>
      <c r="G155" s="101">
        <f t="shared" si="100"/>
        <v>1719.78694792476</v>
      </c>
      <c r="H155" s="101">
        <f t="shared" ref="H155" si="101">H144</f>
        <v>1703.09882382401</v>
      </c>
    </row>
    <row r="156" spans="1:8">
      <c r="A156" s="119"/>
      <c r="B156" s="143" t="s">
        <v>205</v>
      </c>
      <c r="C156" s="143"/>
      <c r="D156" s="103">
        <f>SUM(D154:D155)</f>
        <v>7523.38100477272</v>
      </c>
      <c r="E156" s="103">
        <f t="shared" ref="E156:G156" si="102">SUM(E154:E155)</f>
        <v>7587.88925699558</v>
      </c>
      <c r="F156" s="103">
        <f t="shared" si="102"/>
        <v>5529.87661782281</v>
      </c>
      <c r="G156" s="103">
        <f t="shared" si="102"/>
        <v>8087.81147079482</v>
      </c>
      <c r="H156" s="103">
        <f t="shared" ref="H156" si="103">SUM(H154:H155)</f>
        <v>8009.33058588581</v>
      </c>
    </row>
    <row r="157" spans="1:8">
      <c r="A157" s="119"/>
      <c r="B157" s="143" t="s">
        <v>206</v>
      </c>
      <c r="C157" s="143"/>
      <c r="D157" s="120">
        <f>D156/D34</f>
        <v>2.63540433867687</v>
      </c>
      <c r="E157" s="120">
        <f>E156/E34</f>
        <v>2.63058261841628</v>
      </c>
      <c r="F157" s="120">
        <f>F156/F34</f>
        <v>2.74251822244293</v>
      </c>
      <c r="G157" s="120">
        <f>G156/G34</f>
        <v>2.53043015524426</v>
      </c>
      <c r="H157" s="120">
        <f>H156/H34</f>
        <v>2.53458224501295</v>
      </c>
    </row>
  </sheetData>
  <mergeCells count="108">
    <mergeCell ref="A1:H1"/>
    <mergeCell ref="A2:H2"/>
    <mergeCell ref="A4:H4"/>
    <mergeCell ref="A5:H5"/>
    <mergeCell ref="A6:H6"/>
    <mergeCell ref="A7:H7"/>
    <mergeCell ref="A8:B8"/>
    <mergeCell ref="C8:G8"/>
    <mergeCell ref="A9:B9"/>
    <mergeCell ref="C9:G9"/>
    <mergeCell ref="A11:G11"/>
    <mergeCell ref="A12:B12"/>
    <mergeCell ref="C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8:D18"/>
    <mergeCell ref="A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D35"/>
    <mergeCell ref="A36:C36"/>
    <mergeCell ref="A37:B37"/>
    <mergeCell ref="A43:C43"/>
    <mergeCell ref="A56:C56"/>
    <mergeCell ref="B57:C57"/>
    <mergeCell ref="B58:C58"/>
    <mergeCell ref="B59:C59"/>
    <mergeCell ref="B60:C60"/>
    <mergeCell ref="B61:C61"/>
    <mergeCell ref="B62:C62"/>
    <mergeCell ref="A64:C64"/>
    <mergeCell ref="B65:C65"/>
    <mergeCell ref="B66:C66"/>
    <mergeCell ref="B67:C67"/>
    <mergeCell ref="B68:C68"/>
    <mergeCell ref="B69:C69"/>
    <mergeCell ref="A71:C71"/>
    <mergeCell ref="B72:C72"/>
    <mergeCell ref="B73:C73"/>
    <mergeCell ref="B74:C74"/>
    <mergeCell ref="B75:C75"/>
    <mergeCell ref="B76:C76"/>
    <mergeCell ref="B77:C77"/>
    <mergeCell ref="B78:C78"/>
    <mergeCell ref="B79:C79"/>
    <mergeCell ref="A81:C81"/>
    <mergeCell ref="B82:C82"/>
    <mergeCell ref="B83:C83"/>
    <mergeCell ref="B84:C84"/>
    <mergeCell ref="B85:C85"/>
    <mergeCell ref="B86:C86"/>
    <mergeCell ref="B87:C87"/>
    <mergeCell ref="B88:C88"/>
    <mergeCell ref="B89:C89"/>
    <mergeCell ref="A91:C91"/>
    <mergeCell ref="B92:C92"/>
    <mergeCell ref="B93:C93"/>
    <mergeCell ref="B94:C94"/>
    <mergeCell ref="A96:C96"/>
    <mergeCell ref="B97:C97"/>
    <mergeCell ref="B98:C98"/>
    <mergeCell ref="B99:C99"/>
    <mergeCell ref="B100:C100"/>
    <mergeCell ref="A102:C102"/>
    <mergeCell ref="B103:C103"/>
    <mergeCell ref="B104:C104"/>
    <mergeCell ref="B105:C105"/>
    <mergeCell ref="B106:C106"/>
    <mergeCell ref="B107:C107"/>
    <mergeCell ref="B108:C108"/>
    <mergeCell ref="A110:B110"/>
    <mergeCell ref="A121:H121"/>
    <mergeCell ref="A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A135:B135"/>
    <mergeCell ref="A146:H146"/>
    <mergeCell ref="A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</mergeCells>
  <pageMargins left="0.511805555555556" right="0.511805555555556" top="0.786805555555556" bottom="0.786805555555556" header="0.314583333333333" footer="0.314583333333333"/>
  <pageSetup paperSize="9" scale="92" orientation="landscape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7"/>
  <sheetViews>
    <sheetView view="pageLayout" zoomScaleNormal="100" workbookViewId="0">
      <selection activeCell="A6" sqref="A6:H6"/>
    </sheetView>
  </sheetViews>
  <sheetFormatPr defaultColWidth="8.85714285714286" defaultRowHeight="15"/>
  <cols>
    <col min="1" max="1" width="9.42857142857143" customWidth="1"/>
    <col min="2" max="2" width="62.1428571428571" customWidth="1"/>
    <col min="3" max="3" width="7.71428571428571" customWidth="1"/>
    <col min="4" max="5" width="12.1428571428571" customWidth="1"/>
    <col min="6" max="6" width="13.2857142857143" customWidth="1"/>
    <col min="7" max="7" width="16.1428571428571" customWidth="1"/>
    <col min="8" max="8" width="12.1428571428571" customWidth="1"/>
    <col min="9" max="9" width="11.1428571428571" customWidth="1"/>
    <col min="10" max="10" width="12.7142857142857" customWidth="1"/>
    <col min="11" max="11" width="10.5714285714286" customWidth="1"/>
  </cols>
  <sheetData>
    <row r="1" ht="18" customHeight="1" spans="1:8">
      <c r="A1" s="27" t="s">
        <v>0</v>
      </c>
      <c r="B1" s="27"/>
      <c r="C1" s="27"/>
      <c r="D1" s="27"/>
      <c r="E1" s="27"/>
      <c r="F1" s="27"/>
      <c r="G1" s="27"/>
      <c r="H1" s="27"/>
    </row>
    <row r="2" ht="18.75" spans="1:8">
      <c r="A2" s="28" t="s">
        <v>1</v>
      </c>
      <c r="B2" s="28"/>
      <c r="C2" s="28"/>
      <c r="D2" s="28"/>
      <c r="E2" s="28"/>
      <c r="F2" s="28"/>
      <c r="G2" s="28"/>
      <c r="H2" s="28"/>
    </row>
    <row r="4" ht="14.45" customHeight="1" spans="1:8">
      <c r="A4" s="29" t="s">
        <v>211</v>
      </c>
      <c r="B4" s="29"/>
      <c r="C4" s="29"/>
      <c r="D4" s="29"/>
      <c r="E4" s="29"/>
      <c r="F4" s="29"/>
      <c r="G4" s="29"/>
      <c r="H4" s="29"/>
    </row>
    <row r="5" ht="38.45" customHeight="1" spans="1:8">
      <c r="A5" s="30" t="s">
        <v>2</v>
      </c>
      <c r="B5" s="30"/>
      <c r="C5" s="30"/>
      <c r="D5" s="30"/>
      <c r="E5" s="30"/>
      <c r="F5" s="30"/>
      <c r="G5" s="30"/>
      <c r="H5" s="30"/>
    </row>
    <row r="6" customHeight="1" spans="1:8">
      <c r="A6" s="31" t="s">
        <v>85</v>
      </c>
      <c r="B6" s="31"/>
      <c r="C6" s="31"/>
      <c r="D6" s="31"/>
      <c r="E6" s="31"/>
      <c r="F6" s="31"/>
      <c r="G6" s="31"/>
      <c r="H6" s="31"/>
    </row>
    <row r="7" ht="15.75" customHeight="1" spans="1:8">
      <c r="A7" s="31" t="s">
        <v>86</v>
      </c>
      <c r="B7" s="31"/>
      <c r="C7" s="31"/>
      <c r="D7" s="31"/>
      <c r="E7" s="31"/>
      <c r="F7" s="31"/>
      <c r="G7" s="31"/>
      <c r="H7" s="31"/>
    </row>
    <row r="8" spans="1:7">
      <c r="A8" s="32" t="s">
        <v>87</v>
      </c>
      <c r="B8" s="33"/>
      <c r="C8" s="34" t="s">
        <v>88</v>
      </c>
      <c r="D8" s="34"/>
      <c r="E8" s="34"/>
      <c r="F8" s="34"/>
      <c r="G8" s="35"/>
    </row>
    <row r="9" ht="15.75" spans="1:7">
      <c r="A9" s="36"/>
      <c r="B9" s="37"/>
      <c r="C9" s="38"/>
      <c r="D9" s="38"/>
      <c r="E9" s="38"/>
      <c r="F9" s="38"/>
      <c r="G9" s="39"/>
    </row>
    <row r="10" ht="15.75" spans="1:5">
      <c r="A10" s="1"/>
      <c r="B10" s="40"/>
      <c r="C10" s="41"/>
      <c r="D10" s="41"/>
      <c r="E10" s="41"/>
    </row>
    <row r="11" spans="1:7">
      <c r="A11" s="42" t="s">
        <v>89</v>
      </c>
      <c r="B11" s="43"/>
      <c r="C11" s="43"/>
      <c r="D11" s="43"/>
      <c r="E11" s="43"/>
      <c r="F11" s="43"/>
      <c r="G11" s="44"/>
    </row>
    <row r="12" spans="1:7">
      <c r="A12" s="45" t="s">
        <v>90</v>
      </c>
      <c r="B12" s="46"/>
      <c r="C12" s="47"/>
      <c r="D12" s="47"/>
      <c r="E12" s="47"/>
      <c r="F12" s="47"/>
      <c r="G12" s="48"/>
    </row>
    <row r="13" spans="1:7">
      <c r="A13" s="45" t="s">
        <v>91</v>
      </c>
      <c r="B13" s="46"/>
      <c r="C13" s="47"/>
      <c r="D13" s="47"/>
      <c r="E13" s="47"/>
      <c r="F13" s="47"/>
      <c r="G13" s="48"/>
    </row>
    <row r="14" spans="1:7">
      <c r="A14" s="49" t="s">
        <v>92</v>
      </c>
      <c r="B14" s="50"/>
      <c r="C14" s="47"/>
      <c r="D14" s="47"/>
      <c r="E14" s="47"/>
      <c r="F14" s="47"/>
      <c r="G14" s="48"/>
    </row>
    <row r="15" spans="1:7">
      <c r="A15" s="45" t="s">
        <v>93</v>
      </c>
      <c r="B15" s="46"/>
      <c r="C15" s="47"/>
      <c r="D15" s="47"/>
      <c r="E15" s="47"/>
      <c r="F15" s="47"/>
      <c r="G15" s="48"/>
    </row>
    <row r="16" ht="15.75" spans="1:7">
      <c r="A16" s="51" t="s">
        <v>94</v>
      </c>
      <c r="B16" s="52"/>
      <c r="C16" s="53"/>
      <c r="D16" s="53"/>
      <c r="E16" s="53"/>
      <c r="F16" s="53"/>
      <c r="G16" s="54"/>
    </row>
    <row r="17" spans="1:5">
      <c r="A17" s="1"/>
      <c r="B17" s="40"/>
      <c r="C17" s="41"/>
      <c r="D17" s="41"/>
      <c r="E17" s="41"/>
    </row>
    <row r="18" spans="1:7">
      <c r="A18" s="60" t="s">
        <v>95</v>
      </c>
      <c r="B18" s="60"/>
      <c r="C18" s="60"/>
      <c r="D18" s="60"/>
      <c r="E18" s="58"/>
      <c r="F18" s="58"/>
      <c r="G18" s="58"/>
    </row>
    <row r="19" spans="1:5">
      <c r="A19" s="60" t="s">
        <v>96</v>
      </c>
      <c r="B19" s="60" t="s">
        <v>97</v>
      </c>
      <c r="C19" s="61" t="s">
        <v>98</v>
      </c>
      <c r="D19" s="61" t="s">
        <v>99</v>
      </c>
      <c r="E19" s="41"/>
    </row>
    <row r="20" spans="1:5">
      <c r="A20" s="16">
        <v>25.11</v>
      </c>
      <c r="B20" s="16" t="s">
        <v>19</v>
      </c>
      <c r="C20" s="64" t="s">
        <v>212</v>
      </c>
      <c r="D20" s="196">
        <f>'Anexo II-A Salários'!I13</f>
        <v>2811.235</v>
      </c>
      <c r="E20" s="41"/>
    </row>
    <row r="21" spans="1:5">
      <c r="A21" s="16">
        <v>25.11</v>
      </c>
      <c r="B21" s="16" t="s">
        <v>20</v>
      </c>
      <c r="C21" s="64" t="s">
        <v>213</v>
      </c>
      <c r="D21" s="196">
        <f>'Anexo II-A Salários'!I14</f>
        <v>1430</v>
      </c>
      <c r="E21" s="41"/>
    </row>
    <row r="22" spans="1:5">
      <c r="A22" s="16">
        <v>25.11</v>
      </c>
      <c r="B22" s="16" t="s">
        <v>21</v>
      </c>
      <c r="C22" s="64" t="s">
        <v>214</v>
      </c>
      <c r="D22" s="196">
        <f>'Anexo II-A Salários'!I15</f>
        <v>2690.57</v>
      </c>
      <c r="E22" s="41"/>
    </row>
    <row r="23" spans="1:4">
      <c r="A23" s="16">
        <v>25.11</v>
      </c>
      <c r="B23" s="16" t="s">
        <v>22</v>
      </c>
      <c r="C23" s="64">
        <v>3751</v>
      </c>
      <c r="D23" s="196">
        <f>'Anexo II-A Salários'!I16</f>
        <v>1579.62</v>
      </c>
    </row>
    <row r="24" spans="1:5">
      <c r="A24" s="16">
        <v>25.11</v>
      </c>
      <c r="B24" s="16" t="s">
        <v>23</v>
      </c>
      <c r="C24" s="64">
        <v>2626</v>
      </c>
      <c r="D24" s="196">
        <f>'Anexo II-A Salários'!I17</f>
        <v>2880.87</v>
      </c>
      <c r="E24" s="2"/>
    </row>
    <row r="25" ht="15.75" spans="1:5">
      <c r="A25" s="1"/>
      <c r="B25" s="1"/>
      <c r="C25" s="2"/>
      <c r="D25" s="2"/>
      <c r="E25" s="2"/>
    </row>
    <row r="26" spans="1:8">
      <c r="A26" s="69" t="s">
        <v>102</v>
      </c>
      <c r="B26" s="70"/>
      <c r="C26" s="71"/>
      <c r="D26" s="72" t="s">
        <v>215</v>
      </c>
      <c r="E26" s="73" t="s">
        <v>216</v>
      </c>
      <c r="F26" s="73" t="s">
        <v>217</v>
      </c>
      <c r="G26" s="73" t="s">
        <v>218</v>
      </c>
      <c r="H26" s="73" t="s">
        <v>219</v>
      </c>
    </row>
    <row r="27" spans="1:8">
      <c r="A27" s="74">
        <v>1</v>
      </c>
      <c r="B27" s="75" t="s">
        <v>106</v>
      </c>
      <c r="C27" s="76"/>
      <c r="D27" s="77" t="s">
        <v>107</v>
      </c>
      <c r="E27" s="77" t="s">
        <v>107</v>
      </c>
      <c r="F27" s="77" t="s">
        <v>107</v>
      </c>
      <c r="G27" s="99" t="s">
        <v>107</v>
      </c>
      <c r="H27" s="99" t="s">
        <v>107</v>
      </c>
    </row>
    <row r="28" spans="1:8">
      <c r="A28" s="78" t="s">
        <v>108</v>
      </c>
      <c r="B28" s="79" t="s">
        <v>109</v>
      </c>
      <c r="C28" s="80"/>
      <c r="D28" s="81">
        <f>D20</f>
        <v>2811.235</v>
      </c>
      <c r="E28" s="18">
        <f>D21</f>
        <v>1430</v>
      </c>
      <c r="F28" s="197">
        <f>D22</f>
        <v>2690.57</v>
      </c>
      <c r="G28" s="198">
        <f>D23</f>
        <v>1579.62</v>
      </c>
      <c r="H28" s="198">
        <f>D24</f>
        <v>2880.87</v>
      </c>
    </row>
    <row r="29" spans="1:8">
      <c r="A29" s="78" t="s">
        <v>110</v>
      </c>
      <c r="B29" s="79" t="s">
        <v>111</v>
      </c>
      <c r="C29" s="80"/>
      <c r="D29" s="82"/>
      <c r="E29" s="17"/>
      <c r="F29" s="199"/>
      <c r="G29" s="200"/>
      <c r="H29" s="200"/>
    </row>
    <row r="30" spans="1:8">
      <c r="A30" s="78" t="s">
        <v>112</v>
      </c>
      <c r="B30" s="79" t="s">
        <v>113</v>
      </c>
      <c r="C30" s="80"/>
      <c r="D30" s="82"/>
      <c r="E30" s="17"/>
      <c r="F30" s="201"/>
      <c r="G30" s="200"/>
      <c r="H30" s="200"/>
    </row>
    <row r="31" spans="1:8">
      <c r="A31" s="78" t="s">
        <v>114</v>
      </c>
      <c r="B31" s="83" t="s">
        <v>115</v>
      </c>
      <c r="C31" s="84"/>
      <c r="D31" s="82"/>
      <c r="E31" s="18"/>
      <c r="F31" s="199"/>
      <c r="G31" s="18"/>
      <c r="H31" s="18"/>
    </row>
    <row r="32" spans="1:8">
      <c r="A32" s="78" t="s">
        <v>116</v>
      </c>
      <c r="B32" s="83" t="s">
        <v>117</v>
      </c>
      <c r="C32" s="84"/>
      <c r="D32" s="82"/>
      <c r="E32" s="17"/>
      <c r="F32" s="199"/>
      <c r="G32" s="200"/>
      <c r="H32" s="200"/>
    </row>
    <row r="33" spans="1:8">
      <c r="A33" s="78" t="s">
        <v>118</v>
      </c>
      <c r="B33" s="85" t="s">
        <v>220</v>
      </c>
      <c r="C33" s="86"/>
      <c r="D33" s="87"/>
      <c r="E33" s="17">
        <v>52.5</v>
      </c>
      <c r="F33" s="197"/>
      <c r="G33" s="198"/>
      <c r="H33" s="198"/>
    </row>
    <row r="34" ht="15.75" spans="1:8">
      <c r="A34" s="88"/>
      <c r="B34" s="89" t="s">
        <v>120</v>
      </c>
      <c r="C34" s="90"/>
      <c r="D34" s="91">
        <f>SUM(D28:D33)</f>
        <v>2811.235</v>
      </c>
      <c r="E34" s="91">
        <f t="shared" ref="E34:G34" si="0">SUM(E28:E33)</f>
        <v>1482.5</v>
      </c>
      <c r="F34" s="91">
        <f t="shared" si="0"/>
        <v>2690.57</v>
      </c>
      <c r="G34" s="135">
        <f t="shared" si="0"/>
        <v>1579.62</v>
      </c>
      <c r="H34" s="135">
        <f t="shared" ref="H34" si="1">SUM(H28:H33)</f>
        <v>2880.87</v>
      </c>
    </row>
    <row r="35" ht="15.75" spans="1:5">
      <c r="A35" s="1"/>
      <c r="B35" s="92"/>
      <c r="C35" s="92"/>
      <c r="D35" s="92"/>
      <c r="E35" s="2"/>
    </row>
    <row r="36" spans="1:8">
      <c r="A36" s="202" t="s">
        <v>121</v>
      </c>
      <c r="B36" s="202"/>
      <c r="C36" s="202"/>
      <c r="D36" s="72" t="s">
        <v>215</v>
      </c>
      <c r="E36" s="73" t="s">
        <v>216</v>
      </c>
      <c r="F36" s="73" t="s">
        <v>217</v>
      </c>
      <c r="G36" s="73" t="s">
        <v>218</v>
      </c>
      <c r="H36" s="73" t="s">
        <v>219</v>
      </c>
    </row>
    <row r="37" spans="1:8">
      <c r="A37" s="97" t="s">
        <v>122</v>
      </c>
      <c r="B37" s="97"/>
      <c r="C37" s="98"/>
      <c r="D37" s="77" t="s">
        <v>107</v>
      </c>
      <c r="E37" s="77" t="s">
        <v>107</v>
      </c>
      <c r="F37" s="77" t="s">
        <v>107</v>
      </c>
      <c r="G37" s="77" t="s">
        <v>107</v>
      </c>
      <c r="H37" s="77" t="s">
        <v>107</v>
      </c>
    </row>
    <row r="38" spans="1:8">
      <c r="A38" s="113" t="s">
        <v>108</v>
      </c>
      <c r="B38" s="100" t="s">
        <v>123</v>
      </c>
      <c r="C38" s="100"/>
      <c r="D38" s="101">
        <f>D34*8.33%</f>
        <v>234.1758755</v>
      </c>
      <c r="E38" s="101">
        <f>E34*8.33%</f>
        <v>123.49225</v>
      </c>
      <c r="F38" s="101">
        <f t="shared" ref="F38:H38" si="2">F34*8.33%</f>
        <v>224.124481</v>
      </c>
      <c r="G38" s="101">
        <f t="shared" si="2"/>
        <v>131.582346</v>
      </c>
      <c r="H38" s="101">
        <f t="shared" si="2"/>
        <v>239.976471</v>
      </c>
    </row>
    <row r="39" spans="1:8">
      <c r="A39" s="113" t="s">
        <v>110</v>
      </c>
      <c r="B39" s="100" t="s">
        <v>124</v>
      </c>
      <c r="C39" s="100"/>
      <c r="D39" s="101">
        <f>D34*12.1%</f>
        <v>340.159435</v>
      </c>
      <c r="E39" s="101">
        <f>E34*12.1%</f>
        <v>179.3825</v>
      </c>
      <c r="F39" s="101">
        <f t="shared" ref="F39:H39" si="3">F34*12.1%</f>
        <v>325.55897</v>
      </c>
      <c r="G39" s="101">
        <f t="shared" si="3"/>
        <v>191.13402</v>
      </c>
      <c r="H39" s="101">
        <f t="shared" si="3"/>
        <v>348.58527</v>
      </c>
    </row>
    <row r="40" spans="1:8">
      <c r="A40" s="113"/>
      <c r="B40" s="98" t="s">
        <v>125</v>
      </c>
      <c r="C40" s="98"/>
      <c r="D40" s="103">
        <f>SUM(D38:D39)</f>
        <v>574.3353105</v>
      </c>
      <c r="E40" s="103">
        <f>SUM(E38:E39)</f>
        <v>302.87475</v>
      </c>
      <c r="F40" s="103">
        <f t="shared" ref="F40:H40" si="4">SUM(F38:F39)</f>
        <v>549.683451</v>
      </c>
      <c r="G40" s="103">
        <f t="shared" si="4"/>
        <v>322.716366</v>
      </c>
      <c r="H40" s="103">
        <f t="shared" si="4"/>
        <v>588.561741</v>
      </c>
    </row>
    <row r="41" ht="45" spans="1:8">
      <c r="A41" s="113" t="s">
        <v>112</v>
      </c>
      <c r="B41" s="203" t="s">
        <v>126</v>
      </c>
      <c r="C41" s="203"/>
      <c r="D41" s="101">
        <f>D34*7.82%</f>
        <v>219.838577</v>
      </c>
      <c r="E41" s="101">
        <f>E34*7.82%</f>
        <v>115.9315</v>
      </c>
      <c r="F41" s="101">
        <f t="shared" ref="F41:H41" si="5">F34*7.82%</f>
        <v>210.402574</v>
      </c>
      <c r="G41" s="101">
        <f t="shared" si="5"/>
        <v>123.526284</v>
      </c>
      <c r="H41" s="101">
        <f t="shared" si="5"/>
        <v>225.284034</v>
      </c>
    </row>
    <row r="42" ht="15.75" spans="1:5">
      <c r="A42" s="1"/>
      <c r="B42" s="1"/>
      <c r="C42" s="1"/>
      <c r="D42" s="1"/>
      <c r="E42" s="2"/>
    </row>
    <row r="43" ht="32.45" customHeight="1" spans="1:8">
      <c r="A43" s="109" t="s">
        <v>127</v>
      </c>
      <c r="B43" s="109"/>
      <c r="C43" s="109"/>
      <c r="D43" s="72" t="s">
        <v>215</v>
      </c>
      <c r="E43" s="73" t="s">
        <v>216</v>
      </c>
      <c r="F43" s="73" t="s">
        <v>217</v>
      </c>
      <c r="G43" s="73" t="s">
        <v>218</v>
      </c>
      <c r="H43" s="73" t="s">
        <v>219</v>
      </c>
    </row>
    <row r="44" spans="1:8">
      <c r="A44" s="64" t="s">
        <v>128</v>
      </c>
      <c r="B44" s="110" t="s">
        <v>129</v>
      </c>
      <c r="C44" s="111" t="s">
        <v>130</v>
      </c>
      <c r="D44" s="112" t="s">
        <v>107</v>
      </c>
      <c r="E44" s="112" t="s">
        <v>107</v>
      </c>
      <c r="F44" s="112" t="s">
        <v>107</v>
      </c>
      <c r="G44" s="112" t="s">
        <v>107</v>
      </c>
      <c r="H44" s="112" t="s">
        <v>107</v>
      </c>
    </row>
    <row r="45" spans="1:8">
      <c r="A45" s="113" t="s">
        <v>108</v>
      </c>
      <c r="B45" s="114" t="s">
        <v>131</v>
      </c>
      <c r="C45" s="115">
        <v>20</v>
      </c>
      <c r="D45" s="101">
        <f>(D34*($C$45/100))</f>
        <v>562.247</v>
      </c>
      <c r="E45" s="101">
        <f t="shared" ref="E45:H45" si="6">(E34*($C$45/100))</f>
        <v>296.5</v>
      </c>
      <c r="F45" s="101">
        <f t="shared" si="6"/>
        <v>538.114</v>
      </c>
      <c r="G45" s="101">
        <f t="shared" si="6"/>
        <v>315.924</v>
      </c>
      <c r="H45" s="101">
        <f t="shared" si="6"/>
        <v>576.174</v>
      </c>
    </row>
    <row r="46" spans="1:8">
      <c r="A46" s="113" t="s">
        <v>110</v>
      </c>
      <c r="B46" s="116" t="s">
        <v>132</v>
      </c>
      <c r="C46" s="117">
        <v>2.5</v>
      </c>
      <c r="D46" s="118">
        <f>(D34*($C$46/100))</f>
        <v>70.280875</v>
      </c>
      <c r="E46" s="118">
        <f t="shared" ref="E46:G46" si="7">(E34*($C$46/100))</f>
        <v>37.0625</v>
      </c>
      <c r="F46" s="118">
        <f t="shared" si="7"/>
        <v>67.26425</v>
      </c>
      <c r="G46" s="118">
        <f t="shared" si="7"/>
        <v>39.4905</v>
      </c>
      <c r="H46" s="118">
        <f t="shared" ref="H46" si="8">(H34*($C$46/100))</f>
        <v>72.02175</v>
      </c>
    </row>
    <row r="47" spans="1:8">
      <c r="A47" s="113" t="s">
        <v>112</v>
      </c>
      <c r="B47" s="114" t="s">
        <v>133</v>
      </c>
      <c r="C47" s="115">
        <v>6</v>
      </c>
      <c r="D47" s="101">
        <f>(D$34*($C$47/100))</f>
        <v>168.6741</v>
      </c>
      <c r="E47" s="101">
        <f t="shared" ref="E47:H47" si="9">(E$34*($C$47/100))</f>
        <v>88.95</v>
      </c>
      <c r="F47" s="101">
        <f t="shared" si="9"/>
        <v>161.4342</v>
      </c>
      <c r="G47" s="101">
        <f t="shared" si="9"/>
        <v>94.7772</v>
      </c>
      <c r="H47" s="101">
        <f t="shared" si="9"/>
        <v>172.8522</v>
      </c>
    </row>
    <row r="48" spans="1:8">
      <c r="A48" s="113" t="s">
        <v>114</v>
      </c>
      <c r="B48" s="116" t="s">
        <v>134</v>
      </c>
      <c r="C48" s="117">
        <v>1.5</v>
      </c>
      <c r="D48" s="101">
        <f>(D$34*($C$48/100))</f>
        <v>42.168525</v>
      </c>
      <c r="E48" s="101">
        <f t="shared" ref="E48:H48" si="10">(E$34*($C$48/100))</f>
        <v>22.2375</v>
      </c>
      <c r="F48" s="101">
        <f t="shared" si="10"/>
        <v>40.35855</v>
      </c>
      <c r="G48" s="101">
        <f t="shared" si="10"/>
        <v>23.6943</v>
      </c>
      <c r="H48" s="101">
        <f t="shared" si="10"/>
        <v>43.21305</v>
      </c>
    </row>
    <row r="49" spans="1:8">
      <c r="A49" s="113" t="s">
        <v>116</v>
      </c>
      <c r="B49" s="116" t="s">
        <v>135</v>
      </c>
      <c r="C49" s="117">
        <v>1</v>
      </c>
      <c r="D49" s="101">
        <f>(D$34*($C$49/100))</f>
        <v>28.11235</v>
      </c>
      <c r="E49" s="101">
        <f t="shared" ref="E49:H49" si="11">(E$34*($C$49/100))</f>
        <v>14.825</v>
      </c>
      <c r="F49" s="101">
        <f t="shared" si="11"/>
        <v>26.9057</v>
      </c>
      <c r="G49" s="101">
        <f t="shared" si="11"/>
        <v>15.7962</v>
      </c>
      <c r="H49" s="101">
        <f t="shared" si="11"/>
        <v>28.8087</v>
      </c>
    </row>
    <row r="50" spans="1:8">
      <c r="A50" s="113" t="s">
        <v>118</v>
      </c>
      <c r="B50" s="116" t="s">
        <v>136</v>
      </c>
      <c r="C50" s="117">
        <v>0.6</v>
      </c>
      <c r="D50" s="101">
        <f>(D$34*($C$50/100))</f>
        <v>16.86741</v>
      </c>
      <c r="E50" s="101">
        <f t="shared" ref="E50:H50" si="12">(E$34*($C$50/100))</f>
        <v>8.895</v>
      </c>
      <c r="F50" s="101">
        <f t="shared" si="12"/>
        <v>16.14342</v>
      </c>
      <c r="G50" s="101">
        <f t="shared" si="12"/>
        <v>9.47772</v>
      </c>
      <c r="H50" s="101">
        <f t="shared" si="12"/>
        <v>17.28522</v>
      </c>
    </row>
    <row r="51" spans="1:8">
      <c r="A51" s="113" t="s">
        <v>137</v>
      </c>
      <c r="B51" s="116" t="s">
        <v>138</v>
      </c>
      <c r="C51" s="117">
        <v>0.2</v>
      </c>
      <c r="D51" s="101">
        <f>(D$34*($C$51/100))</f>
        <v>5.62247</v>
      </c>
      <c r="E51" s="101">
        <f t="shared" ref="E51:H51" si="13">(E$34*($C$51/100))</f>
        <v>2.965</v>
      </c>
      <c r="F51" s="101">
        <f t="shared" si="13"/>
        <v>5.38114</v>
      </c>
      <c r="G51" s="101">
        <f t="shared" si="13"/>
        <v>3.15924</v>
      </c>
      <c r="H51" s="101">
        <f t="shared" si="13"/>
        <v>5.76174</v>
      </c>
    </row>
    <row r="52" spans="1:8">
      <c r="A52" s="113" t="s">
        <v>139</v>
      </c>
      <c r="B52" s="114" t="s">
        <v>140</v>
      </c>
      <c r="C52" s="115">
        <v>8</v>
      </c>
      <c r="D52" s="101">
        <f>(D$34*($C$52/100))</f>
        <v>224.8988</v>
      </c>
      <c r="E52" s="101">
        <f t="shared" ref="E52:H52" si="14">(E$34*($C$52/100))</f>
        <v>118.6</v>
      </c>
      <c r="F52" s="101">
        <f t="shared" si="14"/>
        <v>215.2456</v>
      </c>
      <c r="G52" s="101">
        <f t="shared" si="14"/>
        <v>126.3696</v>
      </c>
      <c r="H52" s="101">
        <f t="shared" si="14"/>
        <v>230.4696</v>
      </c>
    </row>
    <row r="53" spans="1:8">
      <c r="A53" s="119"/>
      <c r="B53" s="110" t="s">
        <v>31</v>
      </c>
      <c r="C53" s="120">
        <f>SUM(C45:C52)</f>
        <v>39.8</v>
      </c>
      <c r="D53" s="103">
        <f>SUM(D45:D52)</f>
        <v>1118.87153</v>
      </c>
      <c r="E53" s="103">
        <f t="shared" ref="E53:G53" si="15">SUM(E45:E52)</f>
        <v>590.035</v>
      </c>
      <c r="F53" s="103">
        <f t="shared" si="15"/>
        <v>1070.84686</v>
      </c>
      <c r="G53" s="103">
        <f t="shared" si="15"/>
        <v>628.68876</v>
      </c>
      <c r="H53" s="103">
        <f t="shared" ref="H53" si="16">SUM(H45:H52)</f>
        <v>1146.58626</v>
      </c>
    </row>
    <row r="54" spans="1:5">
      <c r="A54" s="121"/>
      <c r="B54" s="122" t="s">
        <v>141</v>
      </c>
      <c r="C54" s="121"/>
      <c r="D54" s="121"/>
      <c r="E54" s="2"/>
    </row>
    <row r="55" ht="15.75" spans="1:5">
      <c r="A55" s="121"/>
      <c r="B55" s="122"/>
      <c r="C55" s="121"/>
      <c r="D55" s="121"/>
      <c r="E55" s="2"/>
    </row>
    <row r="56" spans="1:8">
      <c r="A56" s="204" t="s">
        <v>142</v>
      </c>
      <c r="B56" s="204"/>
      <c r="C56" s="204"/>
      <c r="D56" s="72" t="s">
        <v>215</v>
      </c>
      <c r="E56" s="73" t="s">
        <v>216</v>
      </c>
      <c r="F56" s="73" t="s">
        <v>217</v>
      </c>
      <c r="G56" s="73" t="s">
        <v>218</v>
      </c>
      <c r="H56" s="73" t="s">
        <v>219</v>
      </c>
    </row>
    <row r="57" spans="1:8">
      <c r="A57" s="64" t="s">
        <v>143</v>
      </c>
      <c r="B57" s="125" t="s">
        <v>144</v>
      </c>
      <c r="C57" s="125"/>
      <c r="D57" s="77" t="s">
        <v>107</v>
      </c>
      <c r="E57" s="77" t="s">
        <v>107</v>
      </c>
      <c r="F57" s="77" t="s">
        <v>107</v>
      </c>
      <c r="G57" s="77" t="s">
        <v>107</v>
      </c>
      <c r="H57" s="77" t="s">
        <v>107</v>
      </c>
    </row>
    <row r="58" spans="1:8">
      <c r="A58" s="113" t="s">
        <v>108</v>
      </c>
      <c r="B58" s="126" t="s">
        <v>145</v>
      </c>
      <c r="C58" s="126"/>
      <c r="D58" s="127">
        <f>(4.45*4*A20)-(6%*D20)</f>
        <v>278.2839</v>
      </c>
      <c r="E58" s="127">
        <f>(4.45*4*A21)-(6%*D21)</f>
        <v>361.158</v>
      </c>
      <c r="F58" s="127">
        <f>(4.45*4*A22)-(6%*D22)</f>
        <v>285.5238</v>
      </c>
      <c r="G58" s="127">
        <f>(4.45*4*A23)-(6%*D23)</f>
        <v>352.1808</v>
      </c>
      <c r="H58" s="127">
        <f>(4.45*4*A24)-(6%*D24)</f>
        <v>274.1058</v>
      </c>
    </row>
    <row r="59" spans="1:8">
      <c r="A59" s="113" t="s">
        <v>110</v>
      </c>
      <c r="B59" s="129" t="s">
        <v>146</v>
      </c>
      <c r="C59" s="129"/>
      <c r="D59" s="130">
        <f>(21*20.88)-(21*20.88*10%)</f>
        <v>394.632</v>
      </c>
      <c r="E59" s="130">
        <f t="shared" ref="E59:H59" si="17">(21*20.88)-(21*20.88*10%)</f>
        <v>394.632</v>
      </c>
      <c r="F59" s="130">
        <f t="shared" si="17"/>
        <v>394.632</v>
      </c>
      <c r="G59" s="130">
        <f t="shared" si="17"/>
        <v>394.632</v>
      </c>
      <c r="H59" s="130">
        <f t="shared" si="17"/>
        <v>394.632</v>
      </c>
    </row>
    <row r="60" spans="1:8">
      <c r="A60" s="113" t="s">
        <v>112</v>
      </c>
      <c r="B60" s="129" t="s">
        <v>147</v>
      </c>
      <c r="C60" s="129"/>
      <c r="D60" s="127">
        <v>0</v>
      </c>
      <c r="E60" s="132">
        <f>E54</f>
        <v>0</v>
      </c>
      <c r="F60" s="132">
        <f>F54</f>
        <v>0</v>
      </c>
      <c r="G60" s="132">
        <f>G54</f>
        <v>0</v>
      </c>
      <c r="H60" s="132">
        <f>H54</f>
        <v>0</v>
      </c>
    </row>
    <row r="61" spans="1:8">
      <c r="A61" s="113" t="s">
        <v>114</v>
      </c>
      <c r="B61" s="129" t="s">
        <v>148</v>
      </c>
      <c r="C61" s="129"/>
      <c r="D61" s="127">
        <v>17</v>
      </c>
      <c r="E61" s="127">
        <v>17</v>
      </c>
      <c r="F61" s="127">
        <v>17</v>
      </c>
      <c r="G61" s="127">
        <v>17</v>
      </c>
      <c r="H61" s="127">
        <v>17</v>
      </c>
    </row>
    <row r="62" spans="1:8">
      <c r="A62" s="119"/>
      <c r="B62" s="125" t="s">
        <v>149</v>
      </c>
      <c r="C62" s="125"/>
      <c r="D62" s="205">
        <f t="shared" ref="D62:G62" si="18">SUM(D58:D61)</f>
        <v>689.9159</v>
      </c>
      <c r="E62" s="205">
        <f t="shared" si="18"/>
        <v>772.79</v>
      </c>
      <c r="F62" s="205">
        <f t="shared" si="18"/>
        <v>697.1558</v>
      </c>
      <c r="G62" s="205">
        <f t="shared" si="18"/>
        <v>763.8128</v>
      </c>
      <c r="H62" s="205">
        <f t="shared" ref="H62" si="19">SUM(H58:H61)</f>
        <v>685.7378</v>
      </c>
    </row>
    <row r="63" ht="15.75" spans="1:5">
      <c r="A63" s="121"/>
      <c r="B63" s="136"/>
      <c r="C63" s="137"/>
      <c r="D63" s="137"/>
      <c r="E63" s="2"/>
    </row>
    <row r="64" spans="1:8">
      <c r="A64" s="202" t="s">
        <v>150</v>
      </c>
      <c r="B64" s="202"/>
      <c r="C64" s="202"/>
      <c r="D64" s="72" t="s">
        <v>215</v>
      </c>
      <c r="E64" s="73" t="s">
        <v>216</v>
      </c>
      <c r="F64" s="73" t="s">
        <v>217</v>
      </c>
      <c r="G64" s="73" t="s">
        <v>218</v>
      </c>
      <c r="H64" s="73" t="s">
        <v>219</v>
      </c>
    </row>
    <row r="65" spans="1:8">
      <c r="A65" s="113">
        <v>2</v>
      </c>
      <c r="B65" s="125" t="s">
        <v>151</v>
      </c>
      <c r="C65" s="125"/>
      <c r="D65" s="139" t="s">
        <v>152</v>
      </c>
      <c r="E65" s="139" t="s">
        <v>152</v>
      </c>
      <c r="F65" s="139" t="s">
        <v>152</v>
      </c>
      <c r="G65" s="139" t="s">
        <v>152</v>
      </c>
      <c r="H65" s="139" t="s">
        <v>152</v>
      </c>
    </row>
    <row r="66" spans="1:8">
      <c r="A66" s="113" t="s">
        <v>153</v>
      </c>
      <c r="B66" s="129" t="s">
        <v>154</v>
      </c>
      <c r="C66" s="129"/>
      <c r="D66" s="132">
        <f t="shared" ref="D66:G66" si="20">D40</f>
        <v>574.3353105</v>
      </c>
      <c r="E66" s="132">
        <f t="shared" si="20"/>
        <v>302.87475</v>
      </c>
      <c r="F66" s="132">
        <f t="shared" si="20"/>
        <v>549.683451</v>
      </c>
      <c r="G66" s="132">
        <f t="shared" si="20"/>
        <v>322.716366</v>
      </c>
      <c r="H66" s="132">
        <f t="shared" ref="H66" si="21">H40</f>
        <v>588.561741</v>
      </c>
    </row>
    <row r="67" spans="1:8">
      <c r="A67" s="113" t="s">
        <v>128</v>
      </c>
      <c r="B67" s="129" t="s">
        <v>129</v>
      </c>
      <c r="C67" s="129"/>
      <c r="D67" s="132">
        <f t="shared" ref="D67:G67" si="22">D53+D41</f>
        <v>1338.710107</v>
      </c>
      <c r="E67" s="132">
        <f t="shared" si="22"/>
        <v>705.9665</v>
      </c>
      <c r="F67" s="132">
        <f t="shared" si="22"/>
        <v>1281.249434</v>
      </c>
      <c r="G67" s="132">
        <f t="shared" si="22"/>
        <v>752.215044</v>
      </c>
      <c r="H67" s="132">
        <f t="shared" ref="H67" si="23">H53+H41</f>
        <v>1371.870294</v>
      </c>
    </row>
    <row r="68" spans="1:8">
      <c r="A68" s="113" t="s">
        <v>143</v>
      </c>
      <c r="B68" s="129" t="s">
        <v>144</v>
      </c>
      <c r="C68" s="129"/>
      <c r="D68" s="132">
        <f t="shared" ref="D68:G68" si="24">D62</f>
        <v>689.9159</v>
      </c>
      <c r="E68" s="132">
        <f t="shared" si="24"/>
        <v>772.79</v>
      </c>
      <c r="F68" s="132">
        <f t="shared" si="24"/>
        <v>697.1558</v>
      </c>
      <c r="G68" s="132">
        <f t="shared" si="24"/>
        <v>763.8128</v>
      </c>
      <c r="H68" s="132">
        <f t="shared" ref="H68" si="25">H62</f>
        <v>685.7378</v>
      </c>
    </row>
    <row r="69" spans="1:8">
      <c r="A69" s="206"/>
      <c r="B69" s="125" t="s">
        <v>125</v>
      </c>
      <c r="C69" s="125"/>
      <c r="D69" s="205">
        <f t="shared" ref="D69:G69" si="26">SUM(D66:D68)</f>
        <v>2602.9613175</v>
      </c>
      <c r="E69" s="205">
        <f t="shared" si="26"/>
        <v>1781.63125</v>
      </c>
      <c r="F69" s="205">
        <f t="shared" si="26"/>
        <v>2528.088685</v>
      </c>
      <c r="G69" s="205">
        <f t="shared" si="26"/>
        <v>1838.74421</v>
      </c>
      <c r="H69" s="205">
        <f t="shared" ref="H69" si="27">SUM(H66:H68)</f>
        <v>2646.169835</v>
      </c>
    </row>
    <row r="70" ht="15.75" spans="1:5">
      <c r="A70" s="1"/>
      <c r="B70" s="142"/>
      <c r="C70" s="137"/>
      <c r="D70" s="137"/>
      <c r="E70" s="2"/>
    </row>
    <row r="71" spans="1:8">
      <c r="A71" s="202" t="s">
        <v>155</v>
      </c>
      <c r="B71" s="202"/>
      <c r="C71" s="202"/>
      <c r="D71" s="72" t="s">
        <v>215</v>
      </c>
      <c r="E71" s="73" t="s">
        <v>216</v>
      </c>
      <c r="F71" s="73" t="s">
        <v>217</v>
      </c>
      <c r="G71" s="73" t="s">
        <v>218</v>
      </c>
      <c r="H71" s="73" t="s">
        <v>219</v>
      </c>
    </row>
    <row r="72" spans="1:8">
      <c r="A72" s="64">
        <v>3</v>
      </c>
      <c r="B72" s="143" t="s">
        <v>156</v>
      </c>
      <c r="C72" s="143"/>
      <c r="D72" s="112" t="s">
        <v>107</v>
      </c>
      <c r="E72" s="112" t="s">
        <v>107</v>
      </c>
      <c r="F72" s="112" t="s">
        <v>107</v>
      </c>
      <c r="G72" s="112" t="s">
        <v>107</v>
      </c>
      <c r="H72" s="112" t="s">
        <v>107</v>
      </c>
    </row>
    <row r="73" spans="1:8">
      <c r="A73" s="113" t="s">
        <v>108</v>
      </c>
      <c r="B73" s="145" t="s">
        <v>157</v>
      </c>
      <c r="C73" s="145"/>
      <c r="D73" s="146">
        <f t="shared" ref="D73:G73" si="28">((D34+D38+D39)/12)*5%</f>
        <v>14.1065429604167</v>
      </c>
      <c r="E73" s="146">
        <f t="shared" si="28"/>
        <v>7.43906145833333</v>
      </c>
      <c r="F73" s="146">
        <f t="shared" si="28"/>
        <v>13.5010560458333</v>
      </c>
      <c r="G73" s="146">
        <f t="shared" si="28"/>
        <v>7.926401525</v>
      </c>
      <c r="H73" s="146">
        <f t="shared" ref="H73" si="29">((H34+H38+H39)/12)*5%</f>
        <v>14.4559655875</v>
      </c>
    </row>
    <row r="74" spans="1:8">
      <c r="A74" s="113" t="s">
        <v>110</v>
      </c>
      <c r="B74" s="145" t="s">
        <v>158</v>
      </c>
      <c r="C74" s="145"/>
      <c r="D74" s="148">
        <f t="shared" ref="D74:G74" si="30">((D34+D38)/12)*5%*8%</f>
        <v>1.0151369585</v>
      </c>
      <c r="E74" s="148">
        <f t="shared" si="30"/>
        <v>0.53533075</v>
      </c>
      <c r="F74" s="148">
        <f t="shared" si="30"/>
        <v>0.971564827</v>
      </c>
      <c r="G74" s="148">
        <f t="shared" si="30"/>
        <v>0.570400782</v>
      </c>
      <c r="H74" s="148">
        <f t="shared" ref="H74" si="31">((H34+H38)/12)*5%*8%</f>
        <v>1.040282157</v>
      </c>
    </row>
    <row r="75" spans="1:8">
      <c r="A75" s="113" t="s">
        <v>112</v>
      </c>
      <c r="B75" s="145" t="s">
        <v>159</v>
      </c>
      <c r="C75" s="145"/>
      <c r="D75" s="148">
        <v>0</v>
      </c>
      <c r="E75" s="148">
        <v>0</v>
      </c>
      <c r="F75" s="148">
        <v>0</v>
      </c>
      <c r="G75" s="148">
        <v>0</v>
      </c>
      <c r="H75" s="148">
        <v>0</v>
      </c>
    </row>
    <row r="76" spans="1:8">
      <c r="A76" s="113" t="s">
        <v>114</v>
      </c>
      <c r="B76" s="145" t="s">
        <v>160</v>
      </c>
      <c r="C76" s="145"/>
      <c r="D76" s="148">
        <f t="shared" ref="D76:G76" si="32">(((D34+D60)/30/12)*7)</f>
        <v>54.6629027777778</v>
      </c>
      <c r="E76" s="148">
        <f t="shared" si="32"/>
        <v>28.8263888888889</v>
      </c>
      <c r="F76" s="148">
        <f t="shared" si="32"/>
        <v>52.3166388888889</v>
      </c>
      <c r="G76" s="148">
        <f t="shared" si="32"/>
        <v>30.7148333333333</v>
      </c>
      <c r="H76" s="148">
        <f t="shared" ref="H76" si="33">(((H34+H60)/30/12)*7)</f>
        <v>56.0169166666667</v>
      </c>
    </row>
    <row r="77" ht="24" customHeight="1" spans="1:8">
      <c r="A77" s="113" t="s">
        <v>116</v>
      </c>
      <c r="B77" s="145" t="s">
        <v>161</v>
      </c>
      <c r="C77" s="145"/>
      <c r="D77" s="150">
        <f t="shared" ref="D77:G77" si="34">(D34/30/12*7)*8%</f>
        <v>4.37303222222222</v>
      </c>
      <c r="E77" s="150">
        <f t="shared" si="34"/>
        <v>2.30611111111111</v>
      </c>
      <c r="F77" s="150">
        <f t="shared" si="34"/>
        <v>4.18533111111111</v>
      </c>
      <c r="G77" s="150">
        <f t="shared" si="34"/>
        <v>2.45718666666667</v>
      </c>
      <c r="H77" s="150">
        <f t="shared" ref="H77" si="35">(H34/30/12*7)*8%</f>
        <v>4.48135333333333</v>
      </c>
    </row>
    <row r="78" spans="1:8">
      <c r="A78" s="113" t="s">
        <v>118</v>
      </c>
      <c r="B78" s="145" t="s">
        <v>162</v>
      </c>
      <c r="C78" s="145"/>
      <c r="D78" s="148">
        <f t="shared" ref="D78:G78" si="36">D34*4%</f>
        <v>112.4494</v>
      </c>
      <c r="E78" s="148">
        <f t="shared" si="36"/>
        <v>59.3</v>
      </c>
      <c r="F78" s="148">
        <f t="shared" si="36"/>
        <v>107.6228</v>
      </c>
      <c r="G78" s="148">
        <f t="shared" si="36"/>
        <v>63.1848</v>
      </c>
      <c r="H78" s="148">
        <f t="shared" ref="H78" si="37">H34*4%</f>
        <v>115.2348</v>
      </c>
    </row>
    <row r="79" spans="1:8">
      <c r="A79" s="119"/>
      <c r="B79" s="143" t="s">
        <v>31</v>
      </c>
      <c r="C79" s="143"/>
      <c r="D79" s="103">
        <f t="shared" ref="D79:G79" si="38">SUM(D73:D78)</f>
        <v>186.607014918917</v>
      </c>
      <c r="E79" s="103">
        <f t="shared" si="38"/>
        <v>98.4068922083333</v>
      </c>
      <c r="F79" s="103">
        <f t="shared" si="38"/>
        <v>178.597390872833</v>
      </c>
      <c r="G79" s="103">
        <f t="shared" si="38"/>
        <v>104.853622307</v>
      </c>
      <c r="H79" s="103">
        <f t="shared" ref="H79" si="39">SUM(H73:H78)</f>
        <v>191.2293177445</v>
      </c>
    </row>
    <row r="80" ht="15.75" spans="1:5">
      <c r="A80" s="1"/>
      <c r="B80" s="1"/>
      <c r="C80" s="1"/>
      <c r="D80" s="1"/>
      <c r="E80" s="2"/>
    </row>
    <row r="81" spans="1:8">
      <c r="A81" s="202" t="s">
        <v>163</v>
      </c>
      <c r="B81" s="202"/>
      <c r="C81" s="202"/>
      <c r="D81" s="72" t="s">
        <v>215</v>
      </c>
      <c r="E81" s="73" t="s">
        <v>216</v>
      </c>
      <c r="F81" s="73" t="s">
        <v>217</v>
      </c>
      <c r="G81" s="73" t="s">
        <v>218</v>
      </c>
      <c r="H81" s="73" t="s">
        <v>219</v>
      </c>
    </row>
    <row r="82" spans="1:8">
      <c r="A82" s="64" t="s">
        <v>164</v>
      </c>
      <c r="B82" s="143" t="s">
        <v>165</v>
      </c>
      <c r="C82" s="143"/>
      <c r="D82" s="112" t="s">
        <v>107</v>
      </c>
      <c r="E82" s="112" t="s">
        <v>107</v>
      </c>
      <c r="F82" s="112" t="s">
        <v>107</v>
      </c>
      <c r="G82" s="112" t="s">
        <v>107</v>
      </c>
      <c r="H82" s="112" t="s">
        <v>107</v>
      </c>
    </row>
    <row r="83" spans="1:8">
      <c r="A83" s="113" t="s">
        <v>108</v>
      </c>
      <c r="B83" s="155" t="s">
        <v>166</v>
      </c>
      <c r="C83" s="155"/>
      <c r="D83" s="148">
        <v>0</v>
      </c>
      <c r="E83" s="148">
        <v>0</v>
      </c>
      <c r="F83" s="148">
        <v>0</v>
      </c>
      <c r="G83" s="148">
        <v>0</v>
      </c>
      <c r="H83" s="148">
        <v>0</v>
      </c>
    </row>
    <row r="84" spans="1:8">
      <c r="A84" s="113" t="s">
        <v>110</v>
      </c>
      <c r="B84" s="155" t="s">
        <v>167</v>
      </c>
      <c r="C84" s="155"/>
      <c r="D84" s="148">
        <f>(((D34+D69+D79+D87+D108)-(D58-D59-D105-D106))/30*2.96)/12</f>
        <v>49.7454664987106</v>
      </c>
      <c r="E84" s="148">
        <f t="shared" ref="E84:G84" si="40">(((E34+E69+E79+E87+E108)-(E58-E59-E105-E106))/30*2.96)/12</f>
        <v>28.3701310138403</v>
      </c>
      <c r="F84" s="148">
        <f t="shared" si="40"/>
        <v>45.7692628983826</v>
      </c>
      <c r="G84" s="148">
        <f t="shared" si="40"/>
        <v>29.7688940727911</v>
      </c>
      <c r="H84" s="148">
        <f t="shared" ref="H84" si="41">(((H34+H69+H79+H87+H108)-(H58-H59-H105-H106))/30*2.96)/12</f>
        <v>48.510043480326</v>
      </c>
    </row>
    <row r="85" spans="1:8">
      <c r="A85" s="113" t="s">
        <v>112</v>
      </c>
      <c r="B85" s="155" t="s">
        <v>168</v>
      </c>
      <c r="C85" s="155"/>
      <c r="D85" s="148">
        <f t="shared" ref="D85:G85" si="42">(((D34+D69+D79+D87+D108)-(D58-D59-D105-D106))/30*5*1.5%)/12</f>
        <v>1.26044256331193</v>
      </c>
      <c r="E85" s="148">
        <f t="shared" si="42"/>
        <v>0.718837779066899</v>
      </c>
      <c r="F85" s="148">
        <f t="shared" si="42"/>
        <v>1.15969416127659</v>
      </c>
      <c r="G85" s="148">
        <f t="shared" si="42"/>
        <v>0.754279410628153</v>
      </c>
      <c r="H85" s="148">
        <f t="shared" ref="H85" si="43">(((H34+H69+H79+H87+H108)-(H58-H59-H105-H106))/30*5*1.5%)/12</f>
        <v>1.22913961521096</v>
      </c>
    </row>
    <row r="86" spans="1:8">
      <c r="A86" s="113" t="s">
        <v>114</v>
      </c>
      <c r="B86" s="155" t="s">
        <v>169</v>
      </c>
      <c r="C86" s="155"/>
      <c r="D86" s="148">
        <f t="shared" ref="D86:G86" si="44">(((D34+D69+D79+D87+D108)-(D58-D59-D105-D106))/30*15*0.78%)/12</f>
        <v>1.9662903987666</v>
      </c>
      <c r="E86" s="148">
        <f t="shared" si="44"/>
        <v>1.12138693534436</v>
      </c>
      <c r="F86" s="148">
        <f t="shared" si="44"/>
        <v>1.80912289159147</v>
      </c>
      <c r="G86" s="148">
        <f t="shared" si="44"/>
        <v>1.17667588057992</v>
      </c>
      <c r="H86" s="148">
        <f t="shared" ref="H86" si="45">(((H34+H69+H79+H87+H108)-(H58-H59-H105-H106))/30*15*0.78%)/12</f>
        <v>1.9174577997291</v>
      </c>
    </row>
    <row r="87" spans="1:8">
      <c r="A87" s="113" t="s">
        <v>116</v>
      </c>
      <c r="B87" s="155" t="s">
        <v>170</v>
      </c>
      <c r="C87" s="155"/>
      <c r="D87" s="148">
        <f t="shared" ref="D87:G87" si="46">(((D39*3.95/12)+(D60*3.95*1.02%))/12+((D34+D38)*39.8%*3.95)*1.02%/12)</f>
        <v>13.4002991512814</v>
      </c>
      <c r="E87" s="148">
        <f t="shared" si="46"/>
        <v>7.06662498573569</v>
      </c>
      <c r="F87" s="148">
        <f t="shared" si="46"/>
        <v>12.8251259277375</v>
      </c>
      <c r="G87" s="148">
        <f t="shared" si="46"/>
        <v>7.52956638109128</v>
      </c>
      <c r="H87" s="148">
        <f t="shared" ref="H87" si="47">(((H39*3.95/12)+(H60*3.95*1.02%))/12+((H34+H38)*39.8%*3.95)*1.02%/12)</f>
        <v>13.7322279410836</v>
      </c>
    </row>
    <row r="88" spans="1:8">
      <c r="A88" s="113" t="s">
        <v>118</v>
      </c>
      <c r="B88" s="155" t="s">
        <v>171</v>
      </c>
      <c r="C88" s="155"/>
      <c r="D88" s="148">
        <v>0</v>
      </c>
      <c r="E88" s="148">
        <v>0</v>
      </c>
      <c r="F88" s="148">
        <v>0</v>
      </c>
      <c r="G88" s="148">
        <v>0</v>
      </c>
      <c r="H88" s="148">
        <v>0</v>
      </c>
    </row>
    <row r="89" spans="1:8">
      <c r="A89" s="119"/>
      <c r="B89" s="143" t="s">
        <v>31</v>
      </c>
      <c r="C89" s="143"/>
      <c r="D89" s="103">
        <f t="shared" ref="D89:G89" si="48">SUM(D83:D88)</f>
        <v>66.3724986120706</v>
      </c>
      <c r="E89" s="103">
        <f t="shared" si="48"/>
        <v>37.2769807139872</v>
      </c>
      <c r="F89" s="103">
        <f t="shared" si="48"/>
        <v>61.5632058789882</v>
      </c>
      <c r="G89" s="103">
        <f t="shared" si="48"/>
        <v>39.2294157450905</v>
      </c>
      <c r="H89" s="103">
        <f t="shared" ref="H89" si="49">SUM(H83:H88)</f>
        <v>65.3888688363497</v>
      </c>
    </row>
    <row r="90" ht="15.75" spans="1:5">
      <c r="A90" s="121"/>
      <c r="B90" s="121"/>
      <c r="C90" s="121"/>
      <c r="D90" s="1"/>
      <c r="E90" s="2"/>
    </row>
    <row r="91" spans="1:8">
      <c r="A91" s="156" t="s">
        <v>172</v>
      </c>
      <c r="B91" s="157"/>
      <c r="C91" s="158"/>
      <c r="D91" s="72" t="s">
        <v>215</v>
      </c>
      <c r="E91" s="73" t="s">
        <v>216</v>
      </c>
      <c r="F91" s="73" t="s">
        <v>217</v>
      </c>
      <c r="G91" s="73" t="s">
        <v>218</v>
      </c>
      <c r="H91" s="73" t="s">
        <v>219</v>
      </c>
    </row>
    <row r="92" spans="1:8">
      <c r="A92" s="159" t="s">
        <v>173</v>
      </c>
      <c r="B92" s="160" t="s">
        <v>174</v>
      </c>
      <c r="C92" s="161"/>
      <c r="D92" s="162" t="s">
        <v>107</v>
      </c>
      <c r="E92" s="162" t="s">
        <v>107</v>
      </c>
      <c r="F92" s="162" t="s">
        <v>107</v>
      </c>
      <c r="G92" s="162" t="s">
        <v>107</v>
      </c>
      <c r="H92" s="162" t="s">
        <v>107</v>
      </c>
    </row>
    <row r="93" spans="1:8">
      <c r="A93" s="163" t="s">
        <v>108</v>
      </c>
      <c r="B93" s="164" t="s">
        <v>175</v>
      </c>
      <c r="C93" s="165"/>
      <c r="D93" s="166">
        <v>0</v>
      </c>
      <c r="E93" s="166">
        <v>0</v>
      </c>
      <c r="F93" s="166">
        <v>0</v>
      </c>
      <c r="G93" s="166">
        <v>0</v>
      </c>
      <c r="H93" s="166">
        <v>0</v>
      </c>
    </row>
    <row r="94" ht="15.75" spans="1:8">
      <c r="A94" s="167"/>
      <c r="B94" s="168" t="s">
        <v>31</v>
      </c>
      <c r="C94" s="169"/>
      <c r="D94" s="170">
        <v>0</v>
      </c>
      <c r="E94" s="170">
        <v>0</v>
      </c>
      <c r="F94" s="170">
        <v>0</v>
      </c>
      <c r="G94" s="170">
        <v>0</v>
      </c>
      <c r="H94" s="170">
        <v>0</v>
      </c>
    </row>
    <row r="95" ht="15.75" spans="1:5">
      <c r="A95" s="121"/>
      <c r="B95" s="121"/>
      <c r="C95" s="121"/>
      <c r="D95" s="1"/>
      <c r="E95" s="2"/>
    </row>
    <row r="96" spans="1:8">
      <c r="A96" s="202" t="s">
        <v>176</v>
      </c>
      <c r="B96" s="202"/>
      <c r="C96" s="202"/>
      <c r="D96" s="72" t="s">
        <v>215</v>
      </c>
      <c r="E96" s="73" t="s">
        <v>216</v>
      </c>
      <c r="F96" s="73" t="s">
        <v>217</v>
      </c>
      <c r="G96" s="73" t="s">
        <v>218</v>
      </c>
      <c r="H96" s="73" t="s">
        <v>219</v>
      </c>
    </row>
    <row r="97" spans="1:8">
      <c r="A97" s="207">
        <v>4</v>
      </c>
      <c r="B97" s="125" t="s">
        <v>177</v>
      </c>
      <c r="C97" s="125"/>
      <c r="D97" s="139" t="s">
        <v>152</v>
      </c>
      <c r="E97" s="139" t="s">
        <v>152</v>
      </c>
      <c r="F97" s="139" t="s">
        <v>152</v>
      </c>
      <c r="G97" s="139" t="s">
        <v>152</v>
      </c>
      <c r="H97" s="139" t="s">
        <v>152</v>
      </c>
    </row>
    <row r="98" spans="1:8">
      <c r="A98" s="206" t="s">
        <v>164</v>
      </c>
      <c r="B98" s="129" t="s">
        <v>178</v>
      </c>
      <c r="C98" s="129"/>
      <c r="D98" s="132">
        <f>D89</f>
        <v>66.3724986120706</v>
      </c>
      <c r="E98" s="132">
        <f t="shared" ref="E98:G98" si="50">E89</f>
        <v>37.2769807139872</v>
      </c>
      <c r="F98" s="132">
        <f t="shared" si="50"/>
        <v>61.5632058789882</v>
      </c>
      <c r="G98" s="132">
        <f t="shared" si="50"/>
        <v>39.2294157450905</v>
      </c>
      <c r="H98" s="132">
        <f t="shared" ref="H98" si="51">H89</f>
        <v>65.3888688363497</v>
      </c>
    </row>
    <row r="99" spans="1:8">
      <c r="A99" s="206" t="s">
        <v>173</v>
      </c>
      <c r="B99" s="129" t="s">
        <v>174</v>
      </c>
      <c r="C99" s="129"/>
      <c r="D99" s="132">
        <v>0</v>
      </c>
      <c r="E99" s="132">
        <v>0</v>
      </c>
      <c r="F99" s="132">
        <v>0</v>
      </c>
      <c r="G99" s="132">
        <v>0</v>
      </c>
      <c r="H99" s="132">
        <v>0</v>
      </c>
    </row>
    <row r="100" spans="1:10">
      <c r="A100" s="119"/>
      <c r="B100" s="125" t="s">
        <v>125</v>
      </c>
      <c r="C100" s="125"/>
      <c r="D100" s="205">
        <f>SUM(D98:D99)</f>
        <v>66.3724986120706</v>
      </c>
      <c r="E100" s="205">
        <f t="shared" ref="E100:G100" si="52">SUM(E98:E99)</f>
        <v>37.2769807139872</v>
      </c>
      <c r="F100" s="205">
        <f t="shared" si="52"/>
        <v>61.5632058789882</v>
      </c>
      <c r="G100" s="205">
        <f t="shared" si="52"/>
        <v>39.2294157450905</v>
      </c>
      <c r="H100" s="205">
        <f t="shared" ref="H100" si="53">SUM(H98:H99)</f>
        <v>65.3888688363497</v>
      </c>
      <c r="J100" s="212"/>
    </row>
    <row r="101" ht="15.75" spans="1:10">
      <c r="A101" s="1"/>
      <c r="B101" s="1"/>
      <c r="C101" s="1"/>
      <c r="D101" s="1"/>
      <c r="E101" s="1"/>
      <c r="J101" s="212"/>
    </row>
    <row r="102" spans="1:10">
      <c r="A102" s="202" t="s">
        <v>179</v>
      </c>
      <c r="B102" s="202"/>
      <c r="C102" s="202"/>
      <c r="D102" s="72" t="s">
        <v>215</v>
      </c>
      <c r="E102" s="73" t="s">
        <v>216</v>
      </c>
      <c r="F102" s="73" t="s">
        <v>217</v>
      </c>
      <c r="G102" s="73" t="s">
        <v>218</v>
      </c>
      <c r="H102" s="73" t="s">
        <v>219</v>
      </c>
      <c r="J102" s="212"/>
    </row>
    <row r="103" spans="1:8">
      <c r="A103" s="208">
        <v>5</v>
      </c>
      <c r="B103" s="125" t="s">
        <v>180</v>
      </c>
      <c r="C103" s="125"/>
      <c r="D103" s="77" t="s">
        <v>107</v>
      </c>
      <c r="E103" s="77" t="s">
        <v>107</v>
      </c>
      <c r="F103" s="77" t="s">
        <v>107</v>
      </c>
      <c r="G103" s="77" t="s">
        <v>107</v>
      </c>
      <c r="H103" s="77" t="s">
        <v>107</v>
      </c>
    </row>
    <row r="104" spans="1:8">
      <c r="A104" s="186" t="s">
        <v>108</v>
      </c>
      <c r="B104" s="129" t="s">
        <v>181</v>
      </c>
      <c r="C104" s="129"/>
      <c r="D104" s="174">
        <f>'Anexo III-C Uniformes'!H15</f>
        <v>44.7966666666667</v>
      </c>
      <c r="E104" s="174">
        <f>'Anexo III-C Uniformes'!H15</f>
        <v>44.7966666666667</v>
      </c>
      <c r="F104" s="174">
        <f>'Anexo III-C Uniformes'!H15</f>
        <v>44.7966666666667</v>
      </c>
      <c r="G104" s="174">
        <f>'Anexo III-C Uniformes'!H15</f>
        <v>44.7966666666667</v>
      </c>
      <c r="H104" s="174">
        <f>'Anexo III-C Uniformes'!H15</f>
        <v>44.7966666666667</v>
      </c>
    </row>
    <row r="105" ht="26.25" customHeight="1" spans="1:11">
      <c r="A105" s="186" t="s">
        <v>110</v>
      </c>
      <c r="B105" s="126" t="s">
        <v>182</v>
      </c>
      <c r="C105" s="126"/>
      <c r="D105" s="209">
        <f>'Anexo III-B Material'!F16</f>
        <v>136.115</v>
      </c>
      <c r="E105" s="176"/>
      <c r="F105" s="176"/>
      <c r="G105" s="176"/>
      <c r="H105" s="176"/>
      <c r="I105" s="213"/>
      <c r="J105" s="213"/>
      <c r="K105" s="214"/>
    </row>
    <row r="106" spans="1:11">
      <c r="A106" s="186" t="s">
        <v>112</v>
      </c>
      <c r="B106" s="129" t="s">
        <v>183</v>
      </c>
      <c r="C106" s="129"/>
      <c r="D106" s="178">
        <f>'Anexo III-A Equip.'!F12</f>
        <v>1.27295283018868</v>
      </c>
      <c r="E106" s="178">
        <f>'Anexo III-A Equip.'!F12</f>
        <v>1.27295283018868</v>
      </c>
      <c r="F106" s="178">
        <f>'Anexo III-A Equip.'!F12</f>
        <v>1.27295283018868</v>
      </c>
      <c r="G106" s="178">
        <f>'Anexo III-A Equip.'!F12</f>
        <v>1.27295283018868</v>
      </c>
      <c r="H106" s="178">
        <f>'Anexo III-A Equip.'!F12</f>
        <v>1.27295283018868</v>
      </c>
      <c r="I106" s="213"/>
      <c r="J106" s="213"/>
      <c r="K106" s="213"/>
    </row>
    <row r="107" spans="1:11">
      <c r="A107" s="186" t="s">
        <v>114</v>
      </c>
      <c r="B107" s="129" t="s">
        <v>184</v>
      </c>
      <c r="C107" s="129"/>
      <c r="D107" s="178"/>
      <c r="E107" s="178"/>
      <c r="F107" s="178"/>
      <c r="G107" s="178"/>
      <c r="H107" s="178"/>
      <c r="I107" s="213"/>
      <c r="J107" s="213"/>
      <c r="K107" s="213"/>
    </row>
    <row r="108" spans="1:8">
      <c r="A108" s="100"/>
      <c r="B108" s="125" t="s">
        <v>185</v>
      </c>
      <c r="C108" s="125"/>
      <c r="D108" s="210">
        <f>SUM(D104:D107)</f>
        <v>182.184619496855</v>
      </c>
      <c r="E108" s="210">
        <f>SUM(E104:E107)</f>
        <v>46.0696194968553</v>
      </c>
      <c r="F108" s="210">
        <f t="shared" ref="F108:G108" si="54">SUM(F104:F107)</f>
        <v>46.0696194968553</v>
      </c>
      <c r="G108" s="210">
        <f t="shared" si="54"/>
        <v>46.0696194968553</v>
      </c>
      <c r="H108" s="210">
        <f t="shared" ref="H108" si="55">SUM(H104:H107)</f>
        <v>46.0696194968553</v>
      </c>
    </row>
    <row r="109" ht="15.75" spans="1:5">
      <c r="A109" s="183"/>
      <c r="B109" s="184"/>
      <c r="C109" s="185"/>
      <c r="D109" s="185"/>
      <c r="E109" s="1"/>
    </row>
    <row r="110" ht="27.75" customHeight="1" spans="1:8">
      <c r="A110" s="202" t="s">
        <v>186</v>
      </c>
      <c r="B110" s="202"/>
      <c r="C110" s="211"/>
      <c r="D110" s="72" t="s">
        <v>215</v>
      </c>
      <c r="E110" s="73" t="s">
        <v>216</v>
      </c>
      <c r="F110" s="73" t="s">
        <v>217</v>
      </c>
      <c r="G110" s="73" t="s">
        <v>218</v>
      </c>
      <c r="H110" s="73" t="s">
        <v>219</v>
      </c>
    </row>
    <row r="111" spans="1:8">
      <c r="A111" s="208">
        <v>6</v>
      </c>
      <c r="B111" s="110" t="s">
        <v>187</v>
      </c>
      <c r="C111" s="111" t="s">
        <v>130</v>
      </c>
      <c r="D111" s="112" t="s">
        <v>107</v>
      </c>
      <c r="E111" s="112" t="s">
        <v>107</v>
      </c>
      <c r="F111" s="112" t="s">
        <v>107</v>
      </c>
      <c r="G111" s="112" t="s">
        <v>107</v>
      </c>
      <c r="H111" s="112" t="s">
        <v>107</v>
      </c>
    </row>
    <row r="112" spans="1:8">
      <c r="A112" s="186" t="s">
        <v>108</v>
      </c>
      <c r="B112" s="114" t="s">
        <v>188</v>
      </c>
      <c r="C112" s="113">
        <v>4.8</v>
      </c>
      <c r="D112" s="101">
        <f>(D129)*$C$112/100</f>
        <v>280.769301625336</v>
      </c>
      <c r="E112" s="101">
        <f t="shared" ref="E112:G112" si="56">(E129)*$C$112/100</f>
        <v>165.40246763612</v>
      </c>
      <c r="F112" s="101">
        <f t="shared" si="56"/>
        <v>264.234667259936</v>
      </c>
      <c r="G112" s="101">
        <f t="shared" si="56"/>
        <v>173.208809642349</v>
      </c>
      <c r="H112" s="101">
        <f t="shared" ref="H112" si="57">(H129)*$C$112/100</f>
        <v>279.82692677173</v>
      </c>
    </row>
    <row r="113" spans="1:8">
      <c r="A113" s="186" t="s">
        <v>110</v>
      </c>
      <c r="B113" s="114" t="s">
        <v>189</v>
      </c>
      <c r="C113" s="113">
        <v>3.92</v>
      </c>
      <c r="D113" s="101">
        <f>(D129+D112)*$C$113/100</f>
        <v>240.301086284405</v>
      </c>
      <c r="E113" s="101">
        <f t="shared" ref="E113:G113" si="58">(E129+E112)*$C$113/100</f>
        <v>141.562458634168</v>
      </c>
      <c r="F113" s="101">
        <f t="shared" si="58"/>
        <v>226.149643885538</v>
      </c>
      <c r="G113" s="101">
        <f t="shared" si="58"/>
        <v>148.243646545899</v>
      </c>
      <c r="H113" s="101">
        <f t="shared" ref="H113" si="59">(H129+H112)*$C$113/100</f>
        <v>239.494539059698</v>
      </c>
    </row>
    <row r="114" spans="1:8">
      <c r="A114" s="186" t="s">
        <v>112</v>
      </c>
      <c r="B114" s="114" t="s">
        <v>190</v>
      </c>
      <c r="C114" s="113"/>
      <c r="D114" s="101"/>
      <c r="E114" s="101"/>
      <c r="F114" s="101"/>
      <c r="G114" s="101"/>
      <c r="H114" s="101"/>
    </row>
    <row r="115" spans="1:8">
      <c r="A115" s="186"/>
      <c r="B115" s="114" t="s">
        <v>191</v>
      </c>
      <c r="C115" s="113">
        <f>3+0.65</f>
        <v>3.65</v>
      </c>
      <c r="D115" s="101">
        <f>((D129+D112+D113)/(1-($C$115+$C$117)/100))*$C$115/100</f>
        <v>254.538287469044</v>
      </c>
      <c r="E115" s="101">
        <f t="shared" ref="E115:G115" si="60">((E129+E112+E113)/(1-($C$115+$C$117)/100))*$C$115/100</f>
        <v>149.949658354861</v>
      </c>
      <c r="F115" s="101">
        <f t="shared" si="60"/>
        <v>239.548409690626</v>
      </c>
      <c r="G115" s="101">
        <f t="shared" si="60"/>
        <v>157.02668890685</v>
      </c>
      <c r="H115" s="101">
        <f t="shared" ref="H115" si="61">((H129+H112+H113)/(1-($C$115+$C$117)/100))*$C$115/100</f>
        <v>253.683954463255</v>
      </c>
    </row>
    <row r="116" spans="1:8">
      <c r="A116" s="186"/>
      <c r="B116" s="114" t="s">
        <v>192</v>
      </c>
      <c r="C116" s="113"/>
      <c r="D116" s="101"/>
      <c r="E116" s="101"/>
      <c r="F116" s="101"/>
      <c r="G116" s="101"/>
      <c r="H116" s="101"/>
    </row>
    <row r="117" spans="1:8">
      <c r="A117" s="186"/>
      <c r="B117" s="114" t="s">
        <v>193</v>
      </c>
      <c r="C117" s="186">
        <v>5</v>
      </c>
      <c r="D117" s="101">
        <f>((D129+D112+D113)/(1-($C$115+$C$117)/100))*$C$117/100</f>
        <v>348.682585574033</v>
      </c>
      <c r="E117" s="101">
        <f t="shared" ref="E117:G117" si="62">((E129+E112+E113)/(1-($C$115+$C$117)/100))*$C$117/100</f>
        <v>205.41049089707</v>
      </c>
      <c r="F117" s="101">
        <f t="shared" si="62"/>
        <v>328.148506425515</v>
      </c>
      <c r="G117" s="101">
        <f t="shared" si="62"/>
        <v>215.105053297055</v>
      </c>
      <c r="H117" s="101">
        <f t="shared" ref="H117" si="63">((H129+H112+H113)/(1-($C$115+$C$117)/100))*$C$117/100</f>
        <v>347.51226638802</v>
      </c>
    </row>
    <row r="118" spans="1:8">
      <c r="A118" s="186"/>
      <c r="B118" s="114" t="s">
        <v>194</v>
      </c>
      <c r="C118" s="113"/>
      <c r="D118" s="101"/>
      <c r="E118" s="101"/>
      <c r="F118" s="199"/>
      <c r="G118" s="199"/>
      <c r="H118" s="199"/>
    </row>
    <row r="119" spans="1:8">
      <c r="A119" s="186"/>
      <c r="B119" s="110" t="s">
        <v>31</v>
      </c>
      <c r="C119" s="64">
        <f>SUM(C112:C118)</f>
        <v>17.37</v>
      </c>
      <c r="D119" s="103">
        <f>SUM(D112:D118)</f>
        <v>1124.29126095282</v>
      </c>
      <c r="E119" s="103">
        <f>SUM(E112:E118)</f>
        <v>662.325075522219</v>
      </c>
      <c r="F119" s="103">
        <f t="shared" ref="F119:G119" si="64">SUM(F112:F118)</f>
        <v>1058.08122726161</v>
      </c>
      <c r="G119" s="103">
        <f t="shared" si="64"/>
        <v>693.584198392153</v>
      </c>
      <c r="H119" s="103">
        <f t="shared" ref="H119" si="65">SUM(H112:H118)</f>
        <v>1120.5176866827</v>
      </c>
    </row>
    <row r="120" spans="1:5">
      <c r="A120" s="183"/>
      <c r="B120" s="184"/>
      <c r="C120" s="185"/>
      <c r="D120" s="185"/>
      <c r="E120" s="1"/>
    </row>
    <row r="121" ht="15.75" spans="1:8">
      <c r="A121" s="189" t="s">
        <v>195</v>
      </c>
      <c r="B121" s="189"/>
      <c r="C121" s="189"/>
      <c r="D121" s="189"/>
      <c r="E121" s="189"/>
      <c r="F121" s="189"/>
      <c r="G121" s="189"/>
      <c r="H121" s="189"/>
    </row>
    <row r="122" ht="33.75" customHeight="1" spans="1:8">
      <c r="A122" s="60" t="s">
        <v>196</v>
      </c>
      <c r="B122" s="60"/>
      <c r="C122" s="60"/>
      <c r="D122" s="72" t="s">
        <v>215</v>
      </c>
      <c r="E122" s="73" t="s">
        <v>216</v>
      </c>
      <c r="F122" s="73" t="s">
        <v>217</v>
      </c>
      <c r="G122" s="73" t="s">
        <v>218</v>
      </c>
      <c r="H122" s="73" t="s">
        <v>219</v>
      </c>
    </row>
    <row r="123" spans="1:8">
      <c r="A123" s="119"/>
      <c r="B123" s="143" t="s">
        <v>197</v>
      </c>
      <c r="C123" s="143"/>
      <c r="D123" s="112" t="s">
        <v>107</v>
      </c>
      <c r="E123" s="112" t="s">
        <v>107</v>
      </c>
      <c r="F123" s="112" t="s">
        <v>107</v>
      </c>
      <c r="G123" s="112" t="s">
        <v>107</v>
      </c>
      <c r="H123" s="112" t="s">
        <v>107</v>
      </c>
    </row>
    <row r="124" spans="1:8">
      <c r="A124" s="113" t="s">
        <v>108</v>
      </c>
      <c r="B124" s="145" t="s">
        <v>198</v>
      </c>
      <c r="C124" s="145"/>
      <c r="D124" s="101">
        <f>D34</f>
        <v>2811.235</v>
      </c>
      <c r="E124" s="101">
        <f t="shared" ref="E124:G124" si="66">E34</f>
        <v>1482.5</v>
      </c>
      <c r="F124" s="101">
        <f t="shared" si="66"/>
        <v>2690.57</v>
      </c>
      <c r="G124" s="101">
        <f t="shared" si="66"/>
        <v>1579.62</v>
      </c>
      <c r="H124" s="101">
        <f t="shared" ref="H124" si="67">H34</f>
        <v>2880.87</v>
      </c>
    </row>
    <row r="125" spans="1:8">
      <c r="A125" s="113" t="s">
        <v>110</v>
      </c>
      <c r="B125" s="145" t="s">
        <v>199</v>
      </c>
      <c r="C125" s="145"/>
      <c r="D125" s="101">
        <f>D69</f>
        <v>2602.9613175</v>
      </c>
      <c r="E125" s="101">
        <f t="shared" ref="E125:G125" si="68">E69</f>
        <v>1781.63125</v>
      </c>
      <c r="F125" s="101">
        <f t="shared" si="68"/>
        <v>2528.088685</v>
      </c>
      <c r="G125" s="101">
        <f t="shared" si="68"/>
        <v>1838.74421</v>
      </c>
      <c r="H125" s="101">
        <f t="shared" ref="H125" si="69">H69</f>
        <v>2646.169835</v>
      </c>
    </row>
    <row r="126" spans="1:8">
      <c r="A126" s="113" t="s">
        <v>112</v>
      </c>
      <c r="B126" s="145" t="s">
        <v>200</v>
      </c>
      <c r="C126" s="145"/>
      <c r="D126" s="101">
        <f>D79</f>
        <v>186.607014918917</v>
      </c>
      <c r="E126" s="101">
        <f t="shared" ref="E126:G126" si="70">E79</f>
        <v>98.4068922083333</v>
      </c>
      <c r="F126" s="101">
        <f t="shared" si="70"/>
        <v>178.597390872833</v>
      </c>
      <c r="G126" s="101">
        <f t="shared" si="70"/>
        <v>104.853622307</v>
      </c>
      <c r="H126" s="101">
        <f t="shared" ref="H126" si="71">H79</f>
        <v>191.2293177445</v>
      </c>
    </row>
    <row r="127" spans="1:8">
      <c r="A127" s="113" t="s">
        <v>114</v>
      </c>
      <c r="B127" s="145" t="s">
        <v>201</v>
      </c>
      <c r="C127" s="145"/>
      <c r="D127" s="101">
        <f>D100</f>
        <v>66.3724986120706</v>
      </c>
      <c r="E127" s="101">
        <f t="shared" ref="E127:G127" si="72">E100</f>
        <v>37.2769807139872</v>
      </c>
      <c r="F127" s="101">
        <f t="shared" si="72"/>
        <v>61.5632058789882</v>
      </c>
      <c r="G127" s="101">
        <f t="shared" si="72"/>
        <v>39.2294157450905</v>
      </c>
      <c r="H127" s="101">
        <f t="shared" ref="H127" si="73">H100</f>
        <v>65.3888688363497</v>
      </c>
    </row>
    <row r="128" spans="1:8">
      <c r="A128" s="113" t="s">
        <v>116</v>
      </c>
      <c r="B128" s="145" t="s">
        <v>202</v>
      </c>
      <c r="C128" s="145"/>
      <c r="D128" s="101">
        <f>D108</f>
        <v>182.184619496855</v>
      </c>
      <c r="E128" s="101">
        <f t="shared" ref="E128:G128" si="74">E108</f>
        <v>46.0696194968553</v>
      </c>
      <c r="F128" s="101">
        <f t="shared" si="74"/>
        <v>46.0696194968553</v>
      </c>
      <c r="G128" s="101">
        <f t="shared" si="74"/>
        <v>46.0696194968553</v>
      </c>
      <c r="H128" s="101">
        <f t="shared" ref="H128" si="75">H108</f>
        <v>46.0696194968553</v>
      </c>
    </row>
    <row r="129" spans="1:8">
      <c r="A129" s="113"/>
      <c r="B129" s="143" t="s">
        <v>203</v>
      </c>
      <c r="C129" s="143"/>
      <c r="D129" s="103">
        <f>SUM(D124:D128)</f>
        <v>5849.36045052784</v>
      </c>
      <c r="E129" s="103">
        <f t="shared" ref="E129:G129" si="76">SUM(E124:E128)</f>
        <v>3445.88474241918</v>
      </c>
      <c r="F129" s="103">
        <f t="shared" si="76"/>
        <v>5504.88890124868</v>
      </c>
      <c r="G129" s="103">
        <f t="shared" si="76"/>
        <v>3608.51686754895</v>
      </c>
      <c r="H129" s="103">
        <f t="shared" ref="H129" si="77">SUM(H124:H128)</f>
        <v>5829.7276410777</v>
      </c>
    </row>
    <row r="130" spans="1:8">
      <c r="A130" s="113" t="s">
        <v>118</v>
      </c>
      <c r="B130" s="145" t="s">
        <v>204</v>
      </c>
      <c r="C130" s="145"/>
      <c r="D130" s="101">
        <f>D119</f>
        <v>1124.29126095282</v>
      </c>
      <c r="E130" s="101">
        <f t="shared" ref="E130:G130" si="78">E119</f>
        <v>662.325075522219</v>
      </c>
      <c r="F130" s="101">
        <f t="shared" si="78"/>
        <v>1058.08122726161</v>
      </c>
      <c r="G130" s="101">
        <f t="shared" si="78"/>
        <v>693.584198392153</v>
      </c>
      <c r="H130" s="101">
        <f t="shared" ref="H130" si="79">H119</f>
        <v>1120.5176866827</v>
      </c>
    </row>
    <row r="131" spans="1:8">
      <c r="A131" s="119"/>
      <c r="B131" s="143" t="s">
        <v>205</v>
      </c>
      <c r="C131" s="143"/>
      <c r="D131" s="103">
        <f>SUM(D129:D130)</f>
        <v>6973.65171148066</v>
      </c>
      <c r="E131" s="103">
        <f t="shared" ref="E131:G131" si="80">SUM(E129:E130)</f>
        <v>4108.20981794139</v>
      </c>
      <c r="F131" s="103">
        <f t="shared" si="80"/>
        <v>6562.97012851029</v>
      </c>
      <c r="G131" s="103">
        <f t="shared" si="80"/>
        <v>4302.1010659411</v>
      </c>
      <c r="H131" s="103">
        <f t="shared" ref="H131" si="81">SUM(H129:H130)</f>
        <v>6950.24532776041</v>
      </c>
    </row>
    <row r="132" spans="1:8">
      <c r="A132" s="119"/>
      <c r="B132" s="143" t="s">
        <v>206</v>
      </c>
      <c r="C132" s="143"/>
      <c r="D132" s="120">
        <f>D131/D34</f>
        <v>2.48063634362857</v>
      </c>
      <c r="E132" s="120">
        <f>E131/E34</f>
        <v>2.77113647078678</v>
      </c>
      <c r="F132" s="120">
        <f>F131/F34</f>
        <v>2.43924898014558</v>
      </c>
      <c r="G132" s="120">
        <f>G131/G34</f>
        <v>2.72350379581235</v>
      </c>
      <c r="H132" s="120">
        <f>H131/H34</f>
        <v>2.41255083629612</v>
      </c>
    </row>
    <row r="133" spans="1:5">
      <c r="A133" s="1"/>
      <c r="B133" s="193"/>
      <c r="C133" s="1"/>
      <c r="D133" s="1"/>
      <c r="E133" s="1"/>
    </row>
    <row r="134" ht="15.75" spans="1:5">
      <c r="A134" s="1"/>
      <c r="B134" s="1"/>
      <c r="C134" s="1"/>
      <c r="D134" s="1"/>
      <c r="E134" s="1"/>
    </row>
    <row r="135" ht="37.5" customHeight="1" spans="1:8">
      <c r="A135" s="202" t="s">
        <v>207</v>
      </c>
      <c r="B135" s="202"/>
      <c r="C135" s="211"/>
      <c r="D135" s="72" t="s">
        <v>215</v>
      </c>
      <c r="E135" s="73" t="s">
        <v>216</v>
      </c>
      <c r="F135" s="73" t="s">
        <v>217</v>
      </c>
      <c r="G135" s="73" t="s">
        <v>218</v>
      </c>
      <c r="H135" s="73" t="s">
        <v>219</v>
      </c>
    </row>
    <row r="136" spans="1:8">
      <c r="A136" s="208">
        <v>6</v>
      </c>
      <c r="B136" s="110" t="s">
        <v>187</v>
      </c>
      <c r="C136" s="111" t="s">
        <v>130</v>
      </c>
      <c r="D136" s="112" t="s">
        <v>107</v>
      </c>
      <c r="E136" s="112" t="s">
        <v>107</v>
      </c>
      <c r="F136" s="112" t="s">
        <v>107</v>
      </c>
      <c r="G136" s="112" t="s">
        <v>107</v>
      </c>
      <c r="H136" s="112" t="s">
        <v>107</v>
      </c>
    </row>
    <row r="137" spans="1:8">
      <c r="A137" s="186" t="s">
        <v>108</v>
      </c>
      <c r="B137" s="114" t="s">
        <v>188</v>
      </c>
      <c r="C137" s="113">
        <v>4.8</v>
      </c>
      <c r="D137" s="101">
        <f>(D154)*$C$137/100</f>
        <v>280.769301625336</v>
      </c>
      <c r="E137" s="101">
        <f t="shared" ref="E137:G137" si="82">(E154)*$C$137/100</f>
        <v>165.40246763612</v>
      </c>
      <c r="F137" s="101">
        <f t="shared" si="82"/>
        <v>264.234667259936</v>
      </c>
      <c r="G137" s="101">
        <f t="shared" si="82"/>
        <v>173.208809642349</v>
      </c>
      <c r="H137" s="101">
        <f t="shared" ref="H137" si="83">(H154)*$C$137/100</f>
        <v>279.82692677173</v>
      </c>
    </row>
    <row r="138" spans="1:8">
      <c r="A138" s="186" t="s">
        <v>110</v>
      </c>
      <c r="B138" s="114" t="s">
        <v>189</v>
      </c>
      <c r="C138" s="113">
        <v>3.92</v>
      </c>
      <c r="D138" s="101">
        <f>(D154+D137)*$C$138/100</f>
        <v>240.301086284405</v>
      </c>
      <c r="E138" s="101">
        <f t="shared" ref="E138:G138" si="84">(E154+E137)*$C$138/100</f>
        <v>141.562458634168</v>
      </c>
      <c r="F138" s="101">
        <f t="shared" si="84"/>
        <v>226.149643885538</v>
      </c>
      <c r="G138" s="101">
        <f t="shared" si="84"/>
        <v>148.243646545899</v>
      </c>
      <c r="H138" s="101">
        <f t="shared" ref="H138" si="85">(H154+H137)*$C$138/100</f>
        <v>239.494539059698</v>
      </c>
    </row>
    <row r="139" spans="1:8">
      <c r="A139" s="186" t="s">
        <v>112</v>
      </c>
      <c r="B139" s="114" t="s">
        <v>190</v>
      </c>
      <c r="C139" s="113"/>
      <c r="D139" s="101"/>
      <c r="E139" s="101"/>
      <c r="F139" s="101"/>
      <c r="G139" s="101"/>
      <c r="H139" s="101"/>
    </row>
    <row r="140" spans="1:8">
      <c r="A140" s="186"/>
      <c r="B140" s="114" t="s">
        <v>208</v>
      </c>
      <c r="C140" s="115">
        <v>9.25</v>
      </c>
      <c r="D140" s="101">
        <f>((D154+D137+D138)/(1-($C$140+$C$142)/100))*$C$140/100</f>
        <v>687.189332426211</v>
      </c>
      <c r="E140" s="101">
        <f t="shared" ref="E140:G140" si="86">((E154+E137+E138)/(1-($C$140+$C$142)/100))*$C$140/100</f>
        <v>404.826349100613</v>
      </c>
      <c r="F140" s="101">
        <f t="shared" si="86"/>
        <v>646.72043399004</v>
      </c>
      <c r="G140" s="101">
        <f t="shared" si="86"/>
        <v>423.932550957073</v>
      </c>
      <c r="H140" s="101">
        <f t="shared" ref="H140" si="87">((H154+H137+H138)/(1-($C$140+$C$142)/100))*$C$140/100</f>
        <v>684.882848267166</v>
      </c>
    </row>
    <row r="141" spans="1:8">
      <c r="A141" s="186"/>
      <c r="B141" s="114" t="s">
        <v>192</v>
      </c>
      <c r="C141" s="113"/>
      <c r="D141" s="101"/>
      <c r="E141" s="101"/>
      <c r="F141" s="101"/>
      <c r="G141" s="101"/>
      <c r="H141" s="101"/>
    </row>
    <row r="142" spans="1:8">
      <c r="A142" s="186"/>
      <c r="B142" s="114" t="s">
        <v>193</v>
      </c>
      <c r="C142" s="186">
        <v>5</v>
      </c>
      <c r="D142" s="101">
        <f>((D154+D137+D138)/(1-($C$140+$C$142)/100))*$C$142/100</f>
        <v>371.453693203358</v>
      </c>
      <c r="E142" s="101">
        <f t="shared" ref="E142:G142" si="88">((E154+E137+E138)/(1-($C$140+$C$142)/100))*$C$142/100</f>
        <v>218.825053567899</v>
      </c>
      <c r="F142" s="101">
        <f t="shared" si="88"/>
        <v>349.578612967589</v>
      </c>
      <c r="G142" s="101">
        <f t="shared" si="88"/>
        <v>229.152730247067</v>
      </c>
      <c r="H142" s="101">
        <f t="shared" ref="H142" si="89">((H154+H137+H138)/(1-($C$140+$C$142)/100))*$C$142/100</f>
        <v>370.206945009279</v>
      </c>
    </row>
    <row r="143" spans="1:8">
      <c r="A143" s="186"/>
      <c r="B143" s="114" t="s">
        <v>194</v>
      </c>
      <c r="C143" s="113"/>
      <c r="D143" s="101"/>
      <c r="E143" s="101"/>
      <c r="F143" s="101"/>
      <c r="G143" s="101"/>
      <c r="H143" s="101"/>
    </row>
    <row r="144" spans="1:8">
      <c r="A144" s="186"/>
      <c r="B144" s="110" t="s">
        <v>31</v>
      </c>
      <c r="C144" s="64">
        <f>SUM(C137:C143)</f>
        <v>22.97</v>
      </c>
      <c r="D144" s="103">
        <f>SUM(D137:D143)</f>
        <v>1579.71341353931</v>
      </c>
      <c r="E144" s="103">
        <f t="shared" ref="E144:G144" si="90">SUM(E137:E143)</f>
        <v>930.6163289388</v>
      </c>
      <c r="F144" s="103">
        <f t="shared" si="90"/>
        <v>1486.6833581031</v>
      </c>
      <c r="G144" s="103">
        <f t="shared" si="90"/>
        <v>974.537737392388</v>
      </c>
      <c r="H144" s="103">
        <f t="shared" ref="H144" si="91">SUM(H137:H143)</f>
        <v>1574.41125910787</v>
      </c>
    </row>
    <row r="145" spans="1:5">
      <c r="A145" s="121"/>
      <c r="B145" s="121"/>
      <c r="C145" s="121"/>
      <c r="D145" s="121"/>
      <c r="E145" s="1"/>
    </row>
    <row r="146" spans="1:8">
      <c r="A146" s="189" t="s">
        <v>209</v>
      </c>
      <c r="B146" s="189"/>
      <c r="C146" s="189"/>
      <c r="D146" s="189"/>
      <c r="E146" s="189"/>
      <c r="F146" s="189"/>
      <c r="G146" s="189"/>
      <c r="H146" s="189"/>
    </row>
    <row r="147" ht="30" customHeight="1" spans="1:8">
      <c r="A147" s="61" t="s">
        <v>210</v>
      </c>
      <c r="B147" s="61"/>
      <c r="C147" s="61"/>
      <c r="D147" s="211" t="s">
        <v>215</v>
      </c>
      <c r="E147" s="215" t="s">
        <v>216</v>
      </c>
      <c r="F147" s="215" t="s">
        <v>217</v>
      </c>
      <c r="G147" s="215" t="s">
        <v>218</v>
      </c>
      <c r="H147" s="215" t="s">
        <v>219</v>
      </c>
    </row>
    <row r="148" spans="1:8">
      <c r="A148" s="119"/>
      <c r="B148" s="143" t="s">
        <v>197</v>
      </c>
      <c r="C148" s="143"/>
      <c r="D148" s="112" t="s">
        <v>107</v>
      </c>
      <c r="E148" s="112" t="s">
        <v>107</v>
      </c>
      <c r="F148" s="112" t="s">
        <v>107</v>
      </c>
      <c r="G148" s="112" t="s">
        <v>107</v>
      </c>
      <c r="H148" s="112" t="s">
        <v>107</v>
      </c>
    </row>
    <row r="149" spans="1:8">
      <c r="A149" s="113" t="s">
        <v>108</v>
      </c>
      <c r="B149" s="145" t="s">
        <v>198</v>
      </c>
      <c r="C149" s="145"/>
      <c r="D149" s="101">
        <f t="shared" ref="D149:H153" si="92">D124</f>
        <v>2811.235</v>
      </c>
      <c r="E149" s="101">
        <f t="shared" si="92"/>
        <v>1482.5</v>
      </c>
      <c r="F149" s="101">
        <f t="shared" si="92"/>
        <v>2690.57</v>
      </c>
      <c r="G149" s="101">
        <f t="shared" si="92"/>
        <v>1579.62</v>
      </c>
      <c r="H149" s="101">
        <f t="shared" si="92"/>
        <v>2880.87</v>
      </c>
    </row>
    <row r="150" spans="1:8">
      <c r="A150" s="113" t="s">
        <v>110</v>
      </c>
      <c r="B150" s="145" t="s">
        <v>199</v>
      </c>
      <c r="C150" s="145"/>
      <c r="D150" s="101">
        <f t="shared" si="92"/>
        <v>2602.9613175</v>
      </c>
      <c r="E150" s="101">
        <f t="shared" si="92"/>
        <v>1781.63125</v>
      </c>
      <c r="F150" s="101">
        <f t="shared" si="92"/>
        <v>2528.088685</v>
      </c>
      <c r="G150" s="101">
        <f t="shared" si="92"/>
        <v>1838.74421</v>
      </c>
      <c r="H150" s="101">
        <f t="shared" si="92"/>
        <v>2646.169835</v>
      </c>
    </row>
    <row r="151" spans="1:8">
      <c r="A151" s="113" t="s">
        <v>112</v>
      </c>
      <c r="B151" s="145" t="s">
        <v>200</v>
      </c>
      <c r="C151" s="145"/>
      <c r="D151" s="101">
        <f t="shared" si="92"/>
        <v>186.607014918917</v>
      </c>
      <c r="E151" s="101">
        <f t="shared" si="92"/>
        <v>98.4068922083333</v>
      </c>
      <c r="F151" s="101">
        <f t="shared" si="92"/>
        <v>178.597390872833</v>
      </c>
      <c r="G151" s="101">
        <f t="shared" si="92"/>
        <v>104.853622307</v>
      </c>
      <c r="H151" s="101">
        <f t="shared" si="92"/>
        <v>191.2293177445</v>
      </c>
    </row>
    <row r="152" spans="1:8">
      <c r="A152" s="113" t="s">
        <v>114</v>
      </c>
      <c r="B152" s="145" t="s">
        <v>201</v>
      </c>
      <c r="C152" s="145"/>
      <c r="D152" s="101">
        <f t="shared" si="92"/>
        <v>66.3724986120706</v>
      </c>
      <c r="E152" s="101">
        <f t="shared" si="92"/>
        <v>37.2769807139872</v>
      </c>
      <c r="F152" s="101">
        <f t="shared" si="92"/>
        <v>61.5632058789882</v>
      </c>
      <c r="G152" s="101">
        <f t="shared" si="92"/>
        <v>39.2294157450905</v>
      </c>
      <c r="H152" s="101">
        <f t="shared" si="92"/>
        <v>65.3888688363497</v>
      </c>
    </row>
    <row r="153" spans="1:8">
      <c r="A153" s="113" t="s">
        <v>116</v>
      </c>
      <c r="B153" s="145" t="s">
        <v>202</v>
      </c>
      <c r="C153" s="145"/>
      <c r="D153" s="101">
        <f t="shared" si="92"/>
        <v>182.184619496855</v>
      </c>
      <c r="E153" s="101">
        <f t="shared" si="92"/>
        <v>46.0696194968553</v>
      </c>
      <c r="F153" s="101">
        <f t="shared" si="92"/>
        <v>46.0696194968553</v>
      </c>
      <c r="G153" s="101">
        <f t="shared" si="92"/>
        <v>46.0696194968553</v>
      </c>
      <c r="H153" s="101">
        <f t="shared" si="92"/>
        <v>46.0696194968553</v>
      </c>
    </row>
    <row r="154" spans="1:8">
      <c r="A154" s="113"/>
      <c r="B154" s="143" t="s">
        <v>203</v>
      </c>
      <c r="C154" s="143"/>
      <c r="D154" s="103">
        <f>SUM(D149:D153)</f>
        <v>5849.36045052784</v>
      </c>
      <c r="E154" s="103">
        <f t="shared" ref="E154:G154" si="93">SUM(E149:E153)</f>
        <v>3445.88474241918</v>
      </c>
      <c r="F154" s="103">
        <f t="shared" si="93"/>
        <v>5504.88890124868</v>
      </c>
      <c r="G154" s="103">
        <f t="shared" si="93"/>
        <v>3608.51686754895</v>
      </c>
      <c r="H154" s="103">
        <f t="shared" ref="H154" si="94">SUM(H149:H153)</f>
        <v>5829.7276410777</v>
      </c>
    </row>
    <row r="155" spans="1:8">
      <c r="A155" s="113" t="s">
        <v>118</v>
      </c>
      <c r="B155" s="145" t="s">
        <v>204</v>
      </c>
      <c r="C155" s="145"/>
      <c r="D155" s="101">
        <f>D144</f>
        <v>1579.71341353931</v>
      </c>
      <c r="E155" s="101">
        <f t="shared" ref="E155:G155" si="95">E144</f>
        <v>930.6163289388</v>
      </c>
      <c r="F155" s="101">
        <f t="shared" si="95"/>
        <v>1486.6833581031</v>
      </c>
      <c r="G155" s="101">
        <f t="shared" si="95"/>
        <v>974.537737392388</v>
      </c>
      <c r="H155" s="101">
        <f t="shared" ref="H155" si="96">H144</f>
        <v>1574.41125910787</v>
      </c>
    </row>
    <row r="156" spans="1:8">
      <c r="A156" s="119"/>
      <c r="B156" s="143" t="s">
        <v>205</v>
      </c>
      <c r="C156" s="143"/>
      <c r="D156" s="103">
        <f>SUM(D154:D155)</f>
        <v>7429.07386406715</v>
      </c>
      <c r="E156" s="103">
        <f t="shared" ref="E156:G156" si="97">SUM(E154:E155)</f>
        <v>4376.50107135798</v>
      </c>
      <c r="F156" s="103">
        <f t="shared" si="97"/>
        <v>6991.57225935178</v>
      </c>
      <c r="G156" s="103">
        <f t="shared" si="97"/>
        <v>4583.05460494133</v>
      </c>
      <c r="H156" s="103">
        <f t="shared" ref="H156" si="98">SUM(H154:H155)</f>
        <v>7404.13890018558</v>
      </c>
    </row>
    <row r="157" spans="1:8">
      <c r="A157" s="119"/>
      <c r="B157" s="143" t="s">
        <v>206</v>
      </c>
      <c r="C157" s="143"/>
      <c r="D157" s="120">
        <f>D156/D34</f>
        <v>2.64263708443697</v>
      </c>
      <c r="E157" s="120">
        <f>E156/E34</f>
        <v>2.95210864847081</v>
      </c>
      <c r="F157" s="120">
        <f>F156/F34</f>
        <v>2.59854687272652</v>
      </c>
      <c r="G157" s="120">
        <f>G156/G34</f>
        <v>2.90136526819193</v>
      </c>
      <c r="H157" s="120">
        <f>H156/H34</f>
        <v>2.57010517662566</v>
      </c>
    </row>
  </sheetData>
  <mergeCells count="108">
    <mergeCell ref="A1:H1"/>
    <mergeCell ref="A2:H2"/>
    <mergeCell ref="A4:H4"/>
    <mergeCell ref="A5:H5"/>
    <mergeCell ref="A6:H6"/>
    <mergeCell ref="A7:H7"/>
    <mergeCell ref="A8:B8"/>
    <mergeCell ref="C8:G8"/>
    <mergeCell ref="A9:B9"/>
    <mergeCell ref="C9:G9"/>
    <mergeCell ref="A11:G11"/>
    <mergeCell ref="A12:B12"/>
    <mergeCell ref="C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8:D18"/>
    <mergeCell ref="A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D35"/>
    <mergeCell ref="A36:C36"/>
    <mergeCell ref="A37:B37"/>
    <mergeCell ref="A43:C43"/>
    <mergeCell ref="A56:C56"/>
    <mergeCell ref="B57:C57"/>
    <mergeCell ref="B58:C58"/>
    <mergeCell ref="B59:C59"/>
    <mergeCell ref="B60:C60"/>
    <mergeCell ref="B61:C61"/>
    <mergeCell ref="B62:C62"/>
    <mergeCell ref="A64:C64"/>
    <mergeCell ref="B65:C65"/>
    <mergeCell ref="B66:C66"/>
    <mergeCell ref="B67:C67"/>
    <mergeCell ref="B68:C68"/>
    <mergeCell ref="B69:C69"/>
    <mergeCell ref="A71:C71"/>
    <mergeCell ref="B72:C72"/>
    <mergeCell ref="B73:C73"/>
    <mergeCell ref="B74:C74"/>
    <mergeCell ref="B75:C75"/>
    <mergeCell ref="B76:C76"/>
    <mergeCell ref="B77:C77"/>
    <mergeCell ref="B78:C78"/>
    <mergeCell ref="B79:C79"/>
    <mergeCell ref="A81:C81"/>
    <mergeCell ref="B82:C82"/>
    <mergeCell ref="B83:C83"/>
    <mergeCell ref="B84:C84"/>
    <mergeCell ref="B85:C85"/>
    <mergeCell ref="B86:C86"/>
    <mergeCell ref="B87:C87"/>
    <mergeCell ref="B88:C88"/>
    <mergeCell ref="B89:C89"/>
    <mergeCell ref="A91:C91"/>
    <mergeCell ref="B92:C92"/>
    <mergeCell ref="B93:C93"/>
    <mergeCell ref="B94:C94"/>
    <mergeCell ref="A96:C96"/>
    <mergeCell ref="B97:C97"/>
    <mergeCell ref="B98:C98"/>
    <mergeCell ref="B99:C99"/>
    <mergeCell ref="B100:C100"/>
    <mergeCell ref="A102:C102"/>
    <mergeCell ref="B103:C103"/>
    <mergeCell ref="B104:C104"/>
    <mergeCell ref="B105:C105"/>
    <mergeCell ref="B106:C106"/>
    <mergeCell ref="B107:C107"/>
    <mergeCell ref="B108:C108"/>
    <mergeCell ref="A110:B110"/>
    <mergeCell ref="A121:H121"/>
    <mergeCell ref="A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A135:B135"/>
    <mergeCell ref="A146:H146"/>
    <mergeCell ref="A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</mergeCells>
  <pageMargins left="0.511805555555556" right="0.511805555555556" top="0.786805555555556" bottom="0.786805555555556" header="0.314583333333333" footer="0.314583333333333"/>
  <pageSetup paperSize="9" scale="93" orientation="landscape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9"/>
  <sheetViews>
    <sheetView view="pageLayout" zoomScaleNormal="100" workbookViewId="0">
      <selection activeCell="D60" sqref="D60"/>
    </sheetView>
  </sheetViews>
  <sheetFormatPr defaultColWidth="8.85714285714286" defaultRowHeight="15"/>
  <cols>
    <col min="1" max="1" width="9.42857142857143" customWidth="1"/>
    <col min="2" max="2" width="62.1428571428571" customWidth="1"/>
    <col min="3" max="3" width="11.1428571428571" customWidth="1"/>
    <col min="4" max="4" width="14.2857142857143" customWidth="1"/>
    <col min="5" max="5" width="15.8571428571429" customWidth="1"/>
    <col min="6" max="6" width="13.2857142857143" customWidth="1"/>
    <col min="7" max="7" width="12.1428571428571" customWidth="1"/>
    <col min="8" max="8" width="12.7142857142857" customWidth="1"/>
    <col min="9" max="10" width="12.1428571428571" customWidth="1"/>
  </cols>
  <sheetData>
    <row r="1" ht="18" customHeight="1" spans="1:5">
      <c r="A1" s="27" t="s">
        <v>0</v>
      </c>
      <c r="B1" s="27"/>
      <c r="C1" s="27"/>
      <c r="D1" s="27"/>
      <c r="E1" s="27"/>
    </row>
    <row r="2" ht="18.75" spans="1:5">
      <c r="A2" s="28" t="s">
        <v>1</v>
      </c>
      <c r="B2" s="28"/>
      <c r="C2" s="28"/>
      <c r="D2" s="28"/>
      <c r="E2" s="28"/>
    </row>
    <row r="4" ht="14.45" customHeight="1" spans="1:5">
      <c r="A4" s="29" t="s">
        <v>221</v>
      </c>
      <c r="B4" s="29"/>
      <c r="C4" s="29"/>
      <c r="D4" s="29"/>
      <c r="E4" s="29"/>
    </row>
    <row r="5" ht="38.45" customHeight="1" spans="1:5">
      <c r="A5" s="30" t="s">
        <v>2</v>
      </c>
      <c r="B5" s="30"/>
      <c r="C5" s="30"/>
      <c r="D5" s="30"/>
      <c r="E5" s="30"/>
    </row>
    <row r="6" spans="1:5">
      <c r="A6" s="31" t="s">
        <v>85</v>
      </c>
      <c r="B6" s="31"/>
      <c r="C6" s="31"/>
      <c r="D6" s="31"/>
      <c r="E6" s="31"/>
    </row>
    <row r="7" ht="15.75" spans="1:5">
      <c r="A7" s="31" t="s">
        <v>86</v>
      </c>
      <c r="B7" s="31"/>
      <c r="C7" s="31"/>
      <c r="D7" s="31"/>
      <c r="E7" s="31"/>
    </row>
    <row r="8" spans="1:5">
      <c r="A8" s="32" t="s">
        <v>87</v>
      </c>
      <c r="B8" s="33"/>
      <c r="C8" s="34" t="s">
        <v>88</v>
      </c>
      <c r="D8" s="34"/>
      <c r="E8" s="35"/>
    </row>
    <row r="9" ht="15.75" spans="1:5">
      <c r="A9" s="36"/>
      <c r="B9" s="37"/>
      <c r="C9" s="38"/>
      <c r="D9" s="38"/>
      <c r="E9" s="39"/>
    </row>
    <row r="10" ht="15.75" spans="1:5">
      <c r="A10" s="1"/>
      <c r="B10" s="40"/>
      <c r="C10" s="41"/>
      <c r="D10" s="41"/>
      <c r="E10" s="41"/>
    </row>
    <row r="11" spans="1:5">
      <c r="A11" s="42" t="s">
        <v>89</v>
      </c>
      <c r="B11" s="43"/>
      <c r="C11" s="43"/>
      <c r="D11" s="43"/>
      <c r="E11" s="44"/>
    </row>
    <row r="12" spans="1:5">
      <c r="A12" s="45" t="s">
        <v>90</v>
      </c>
      <c r="B12" s="46"/>
      <c r="C12" s="47"/>
      <c r="D12" s="47"/>
      <c r="E12" s="48"/>
    </row>
    <row r="13" spans="1:5">
      <c r="A13" s="45" t="s">
        <v>91</v>
      </c>
      <c r="B13" s="46"/>
      <c r="C13" s="47"/>
      <c r="D13" s="47"/>
      <c r="E13" s="48"/>
    </row>
    <row r="14" spans="1:5">
      <c r="A14" s="49" t="s">
        <v>92</v>
      </c>
      <c r="B14" s="50"/>
      <c r="C14" s="47"/>
      <c r="D14" s="47"/>
      <c r="E14" s="48"/>
    </row>
    <row r="15" spans="1:5">
      <c r="A15" s="45" t="s">
        <v>93</v>
      </c>
      <c r="B15" s="46"/>
      <c r="C15" s="47"/>
      <c r="D15" s="47"/>
      <c r="E15" s="48"/>
    </row>
    <row r="16" ht="15.75" spans="1:5">
      <c r="A16" s="51" t="s">
        <v>94</v>
      </c>
      <c r="B16" s="52"/>
      <c r="C16" s="53"/>
      <c r="D16" s="53"/>
      <c r="E16" s="54"/>
    </row>
    <row r="17" ht="15.75" spans="1:5">
      <c r="A17" s="1"/>
      <c r="B17" s="40"/>
      <c r="C17" s="41"/>
      <c r="D17" s="41"/>
      <c r="E17" s="41"/>
    </row>
    <row r="18" spans="1:5">
      <c r="A18" s="55" t="s">
        <v>95</v>
      </c>
      <c r="B18" s="56"/>
      <c r="C18" s="56"/>
      <c r="D18" s="57"/>
      <c r="E18" s="58"/>
    </row>
    <row r="19" spans="1:5">
      <c r="A19" s="59" t="s">
        <v>96</v>
      </c>
      <c r="B19" s="60" t="s">
        <v>97</v>
      </c>
      <c r="C19" s="61" t="s">
        <v>98</v>
      </c>
      <c r="D19" s="62" t="s">
        <v>99</v>
      </c>
      <c r="E19" s="41"/>
    </row>
    <row r="20" spans="1:5">
      <c r="A20" s="63">
        <v>25.11</v>
      </c>
      <c r="B20" s="16" t="s">
        <v>24</v>
      </c>
      <c r="C20" s="64">
        <v>2626</v>
      </c>
      <c r="D20" s="65">
        <f>'Anexo II-A Salários'!I18</f>
        <v>1579.62</v>
      </c>
      <c r="E20" s="41"/>
    </row>
    <row r="21" spans="1:5">
      <c r="A21" s="63">
        <v>25.11</v>
      </c>
      <c r="B21" s="16" t="s">
        <v>25</v>
      </c>
      <c r="C21" s="64">
        <v>2622</v>
      </c>
      <c r="D21" s="65">
        <f>'Anexo II-A Salários'!I19</f>
        <v>2815.19</v>
      </c>
      <c r="E21" s="41"/>
    </row>
    <row r="22" spans="1:5">
      <c r="A22" s="63">
        <v>20.88</v>
      </c>
      <c r="B22" s="16" t="s">
        <v>26</v>
      </c>
      <c r="C22" s="64">
        <v>2611</v>
      </c>
      <c r="D22" s="65">
        <f>'Anexo II-A Salários'!I20</f>
        <v>3195.9005</v>
      </c>
      <c r="E22" s="41"/>
    </row>
    <row r="23" spans="1:4">
      <c r="A23" s="63">
        <v>25.11</v>
      </c>
      <c r="B23" s="16" t="s">
        <v>222</v>
      </c>
      <c r="C23" s="64" t="s">
        <v>223</v>
      </c>
      <c r="D23" s="65">
        <f>'Anexo II-A Salários'!I21</f>
        <v>2821.39</v>
      </c>
    </row>
    <row r="24" spans="1:5">
      <c r="A24" s="63">
        <v>25.11</v>
      </c>
      <c r="B24" s="16" t="s">
        <v>28</v>
      </c>
      <c r="C24" s="64" t="s">
        <v>224</v>
      </c>
      <c r="D24" s="65">
        <f>'Anexo II-A Salários'!I22</f>
        <v>2865.455</v>
      </c>
      <c r="E24" s="2"/>
    </row>
    <row r="25" spans="1:5">
      <c r="A25" s="63">
        <v>20.88</v>
      </c>
      <c r="B25" s="21" t="s">
        <v>29</v>
      </c>
      <c r="C25" s="64" t="s">
        <v>225</v>
      </c>
      <c r="D25" s="65">
        <f>'Anexo II-A Salários'!I23</f>
        <v>1904.09</v>
      </c>
      <c r="E25" s="2"/>
    </row>
    <row r="26" ht="15.75" spans="1:5">
      <c r="A26" s="66">
        <v>20.88</v>
      </c>
      <c r="B26" s="67" t="s">
        <v>30</v>
      </c>
      <c r="C26" s="38" t="s">
        <v>226</v>
      </c>
      <c r="D26" s="68">
        <f>'Anexo II-A Salários'!I24</f>
        <v>2270.815</v>
      </c>
      <c r="E26" s="2"/>
    </row>
    <row r="27" ht="15.75" spans="1:5">
      <c r="A27" s="1"/>
      <c r="B27" s="1"/>
      <c r="C27" s="2"/>
      <c r="D27" s="2"/>
      <c r="E27" s="2"/>
    </row>
    <row r="28" ht="30" spans="1:10">
      <c r="A28" s="69" t="s">
        <v>102</v>
      </c>
      <c r="B28" s="70"/>
      <c r="C28" s="71"/>
      <c r="D28" s="72" t="s">
        <v>227</v>
      </c>
      <c r="E28" s="73" t="s">
        <v>228</v>
      </c>
      <c r="F28" s="73" t="s">
        <v>229</v>
      </c>
      <c r="G28" s="73" t="s">
        <v>230</v>
      </c>
      <c r="H28" s="73" t="s">
        <v>231</v>
      </c>
      <c r="I28" s="73" t="s">
        <v>232</v>
      </c>
      <c r="J28" s="73" t="s">
        <v>233</v>
      </c>
    </row>
    <row r="29" spans="1:10">
      <c r="A29" s="74">
        <v>1</v>
      </c>
      <c r="B29" s="75" t="s">
        <v>106</v>
      </c>
      <c r="C29" s="76"/>
      <c r="D29" s="77" t="s">
        <v>107</v>
      </c>
      <c r="E29" s="77" t="s">
        <v>107</v>
      </c>
      <c r="F29" s="77" t="s">
        <v>107</v>
      </c>
      <c r="G29" s="77" t="s">
        <v>107</v>
      </c>
      <c r="H29" s="77" t="s">
        <v>107</v>
      </c>
      <c r="I29" s="77" t="s">
        <v>107</v>
      </c>
      <c r="J29" s="77" t="s">
        <v>107</v>
      </c>
    </row>
    <row r="30" spans="1:10">
      <c r="A30" s="78" t="s">
        <v>108</v>
      </c>
      <c r="B30" s="79" t="s">
        <v>109</v>
      </c>
      <c r="C30" s="80"/>
      <c r="D30" s="81">
        <f>D20</f>
        <v>1579.62</v>
      </c>
      <c r="E30" s="18">
        <f>D21</f>
        <v>2815.19</v>
      </c>
      <c r="F30" s="18">
        <f>D22</f>
        <v>3195.9005</v>
      </c>
      <c r="G30" s="18">
        <f>D23</f>
        <v>2821.39</v>
      </c>
      <c r="H30" s="18">
        <f>D24</f>
        <v>2865.455</v>
      </c>
      <c r="I30" s="18">
        <f>D25</f>
        <v>1904.09</v>
      </c>
      <c r="J30" s="18">
        <f>D26</f>
        <v>2270.815</v>
      </c>
    </row>
    <row r="31" spans="1:10">
      <c r="A31" s="78" t="s">
        <v>110</v>
      </c>
      <c r="B31" s="79" t="s">
        <v>111</v>
      </c>
      <c r="C31" s="80"/>
      <c r="D31" s="82"/>
      <c r="E31" s="17"/>
      <c r="F31" s="17"/>
      <c r="G31" s="17"/>
      <c r="H31" s="17"/>
      <c r="I31" s="17"/>
      <c r="J31" s="17"/>
    </row>
    <row r="32" spans="1:10">
      <c r="A32" s="78" t="s">
        <v>112</v>
      </c>
      <c r="B32" s="79" t="s">
        <v>113</v>
      </c>
      <c r="C32" s="80"/>
      <c r="D32" s="82"/>
      <c r="E32" s="17"/>
      <c r="F32" s="17"/>
      <c r="G32" s="17"/>
      <c r="H32" s="17"/>
      <c r="I32" s="17"/>
      <c r="J32" s="17"/>
    </row>
    <row r="33" spans="1:10">
      <c r="A33" s="78" t="s">
        <v>114</v>
      </c>
      <c r="B33" s="83" t="s">
        <v>115</v>
      </c>
      <c r="C33" s="84"/>
      <c r="D33" s="82"/>
      <c r="E33" s="18"/>
      <c r="F33" s="18"/>
      <c r="G33" s="18"/>
      <c r="H33" s="18"/>
      <c r="I33" s="18"/>
      <c r="J33" s="18"/>
    </row>
    <row r="34" spans="1:10">
      <c r="A34" s="78" t="s">
        <v>116</v>
      </c>
      <c r="B34" s="83" t="s">
        <v>117</v>
      </c>
      <c r="C34" s="84"/>
      <c r="D34" s="82"/>
      <c r="E34" s="17"/>
      <c r="F34" s="17"/>
      <c r="G34" s="17"/>
      <c r="H34" s="17"/>
      <c r="I34" s="17"/>
      <c r="J34" s="17"/>
    </row>
    <row r="35" spans="1:10">
      <c r="A35" s="78" t="s">
        <v>118</v>
      </c>
      <c r="B35" s="85" t="s">
        <v>119</v>
      </c>
      <c r="C35" s="86"/>
      <c r="D35" s="87"/>
      <c r="E35" s="17"/>
      <c r="F35" s="17"/>
      <c r="G35" s="17"/>
      <c r="H35" s="17"/>
      <c r="I35" s="17"/>
      <c r="J35" s="17"/>
    </row>
    <row r="36" ht="15.75" spans="1:10">
      <c r="A36" s="88"/>
      <c r="B36" s="89" t="s">
        <v>120</v>
      </c>
      <c r="C36" s="90"/>
      <c r="D36" s="91">
        <f>SUM(D30:D35)</f>
        <v>1579.62</v>
      </c>
      <c r="E36" s="91">
        <f t="shared" ref="E36:F36" si="0">SUM(E30:E35)</f>
        <v>2815.19</v>
      </c>
      <c r="F36" s="91">
        <f t="shared" si="0"/>
        <v>3195.9005</v>
      </c>
      <c r="G36" s="91">
        <f t="shared" ref="G36:H36" si="1">SUM(G30:G35)</f>
        <v>2821.39</v>
      </c>
      <c r="H36" s="91">
        <f t="shared" si="1"/>
        <v>2865.455</v>
      </c>
      <c r="I36" s="91">
        <f t="shared" ref="I36:J36" si="2">SUM(I30:I35)</f>
        <v>1904.09</v>
      </c>
      <c r="J36" s="91">
        <f t="shared" si="2"/>
        <v>2270.815</v>
      </c>
    </row>
    <row r="37" ht="15.75" spans="1:8">
      <c r="A37" s="1"/>
      <c r="B37" s="92"/>
      <c r="C37" s="92"/>
      <c r="D37" s="92"/>
      <c r="E37" s="2"/>
      <c r="F37" s="2"/>
      <c r="G37" s="2"/>
      <c r="H37" s="2"/>
    </row>
    <row r="38" ht="30" spans="1:10">
      <c r="A38" s="93" t="s">
        <v>121</v>
      </c>
      <c r="B38" s="94"/>
      <c r="C38" s="94"/>
      <c r="D38" s="72" t="s">
        <v>227</v>
      </c>
      <c r="E38" s="73" t="s">
        <v>228</v>
      </c>
      <c r="F38" s="73" t="s">
        <v>229</v>
      </c>
      <c r="G38" s="73" t="s">
        <v>230</v>
      </c>
      <c r="H38" s="95" t="s">
        <v>231</v>
      </c>
      <c r="I38" s="73" t="s">
        <v>232</v>
      </c>
      <c r="J38" s="73" t="s">
        <v>233</v>
      </c>
    </row>
    <row r="39" spans="1:10">
      <c r="A39" s="96" t="s">
        <v>122</v>
      </c>
      <c r="B39" s="97"/>
      <c r="C39" s="98"/>
      <c r="D39" s="77" t="s">
        <v>107</v>
      </c>
      <c r="E39" s="77" t="s">
        <v>107</v>
      </c>
      <c r="F39" s="77" t="s">
        <v>107</v>
      </c>
      <c r="G39" s="77" t="s">
        <v>107</v>
      </c>
      <c r="H39" s="99" t="s">
        <v>107</v>
      </c>
      <c r="I39" s="99" t="s">
        <v>107</v>
      </c>
      <c r="J39" s="99" t="s">
        <v>107</v>
      </c>
    </row>
    <row r="40" spans="1:10">
      <c r="A40" s="78" t="s">
        <v>108</v>
      </c>
      <c r="B40" s="100" t="s">
        <v>123</v>
      </c>
      <c r="C40" s="100"/>
      <c r="D40" s="101">
        <f>D36*8.33%</f>
        <v>131.582346</v>
      </c>
      <c r="E40" s="101">
        <f>E36*8.33%</f>
        <v>234.505327</v>
      </c>
      <c r="F40" s="101">
        <f>F36*8.33%</f>
        <v>266.21851165</v>
      </c>
      <c r="G40" s="101">
        <f>G36*8.33%</f>
        <v>235.021787</v>
      </c>
      <c r="H40" s="102">
        <f>H36*8.33%</f>
        <v>238.6924015</v>
      </c>
      <c r="I40" s="102">
        <f t="shared" ref="I40:J40" si="3">I36*8.33%</f>
        <v>158.610697</v>
      </c>
      <c r="J40" s="102">
        <f t="shared" si="3"/>
        <v>189.1588895</v>
      </c>
    </row>
    <row r="41" spans="1:10">
      <c r="A41" s="78" t="s">
        <v>110</v>
      </c>
      <c r="B41" s="100" t="s">
        <v>124</v>
      </c>
      <c r="C41" s="100"/>
      <c r="D41" s="101">
        <f>D36*12.1%</f>
        <v>191.13402</v>
      </c>
      <c r="E41" s="101">
        <f>E36*12.1%</f>
        <v>340.63799</v>
      </c>
      <c r="F41" s="101">
        <f>F36*12.1%</f>
        <v>386.7039605</v>
      </c>
      <c r="G41" s="101">
        <f>G36*12.1%</f>
        <v>341.38819</v>
      </c>
      <c r="H41" s="102">
        <f>H36*12.1%</f>
        <v>346.720055</v>
      </c>
      <c r="I41" s="102">
        <f t="shared" ref="I41:J41" si="4">I36*12.1%</f>
        <v>230.39489</v>
      </c>
      <c r="J41" s="102">
        <f t="shared" si="4"/>
        <v>274.768615</v>
      </c>
    </row>
    <row r="42" spans="1:10">
      <c r="A42" s="78"/>
      <c r="B42" s="98" t="s">
        <v>125</v>
      </c>
      <c r="C42" s="98"/>
      <c r="D42" s="103">
        <f>SUM(D40:D41)</f>
        <v>322.716366</v>
      </c>
      <c r="E42" s="103">
        <f>SUM(E40:E41)</f>
        <v>575.143317</v>
      </c>
      <c r="F42" s="103">
        <f>SUM(F40:F41)</f>
        <v>652.92247215</v>
      </c>
      <c r="G42" s="103">
        <f>SUM(G40:G41)</f>
        <v>576.409977</v>
      </c>
      <c r="H42" s="104">
        <f>SUM(H40:H41)</f>
        <v>585.4124565</v>
      </c>
      <c r="I42" s="104">
        <f t="shared" ref="I42:J42" si="5">SUM(I40:I41)</f>
        <v>389.005587</v>
      </c>
      <c r="J42" s="104">
        <f t="shared" si="5"/>
        <v>463.9275045</v>
      </c>
    </row>
    <row r="43" ht="45.75" spans="1:10">
      <c r="A43" s="105" t="s">
        <v>112</v>
      </c>
      <c r="B43" s="106" t="s">
        <v>126</v>
      </c>
      <c r="C43" s="106"/>
      <c r="D43" s="107">
        <f>D36*7.82%</f>
        <v>123.526284</v>
      </c>
      <c r="E43" s="107">
        <f>E36*7.82%</f>
        <v>220.147858</v>
      </c>
      <c r="F43" s="107">
        <f>F36*7.82%</f>
        <v>249.9194191</v>
      </c>
      <c r="G43" s="107">
        <f>G36*7.82%</f>
        <v>220.632698</v>
      </c>
      <c r="H43" s="108">
        <f>H36*7.82%</f>
        <v>224.078581</v>
      </c>
      <c r="I43" s="108">
        <f t="shared" ref="I43:J43" si="6">I36*7.82%</f>
        <v>148.899838</v>
      </c>
      <c r="J43" s="108">
        <f t="shared" si="6"/>
        <v>177.577733</v>
      </c>
    </row>
    <row r="44" ht="15.75" spans="1:8">
      <c r="A44" s="1"/>
      <c r="B44" s="1"/>
      <c r="C44" s="1"/>
      <c r="D44" s="1"/>
      <c r="E44" s="2"/>
      <c r="F44" s="2"/>
      <c r="G44" s="2"/>
      <c r="H44" s="2"/>
    </row>
    <row r="45" ht="32.45" customHeight="1" spans="1:10">
      <c r="A45" s="109" t="s">
        <v>127</v>
      </c>
      <c r="B45" s="109"/>
      <c r="C45" s="109"/>
      <c r="D45" s="72" t="s">
        <v>227</v>
      </c>
      <c r="E45" s="73" t="s">
        <v>228</v>
      </c>
      <c r="F45" s="73" t="s">
        <v>229</v>
      </c>
      <c r="G45" s="73" t="s">
        <v>230</v>
      </c>
      <c r="H45" s="73" t="s">
        <v>231</v>
      </c>
      <c r="I45" s="73" t="s">
        <v>232</v>
      </c>
      <c r="J45" s="73" t="s">
        <v>233</v>
      </c>
    </row>
    <row r="46" spans="1:10">
      <c r="A46" s="64" t="s">
        <v>128</v>
      </c>
      <c r="B46" s="110" t="s">
        <v>129</v>
      </c>
      <c r="C46" s="111" t="s">
        <v>130</v>
      </c>
      <c r="D46" s="112" t="s">
        <v>107</v>
      </c>
      <c r="E46" s="112" t="s">
        <v>107</v>
      </c>
      <c r="F46" s="112" t="s">
        <v>107</v>
      </c>
      <c r="G46" s="112" t="s">
        <v>107</v>
      </c>
      <c r="H46" s="112" t="s">
        <v>107</v>
      </c>
      <c r="I46" s="112" t="s">
        <v>107</v>
      </c>
      <c r="J46" s="112" t="s">
        <v>107</v>
      </c>
    </row>
    <row r="47" spans="1:10">
      <c r="A47" s="113" t="s">
        <v>108</v>
      </c>
      <c r="B47" s="114" t="s">
        <v>131</v>
      </c>
      <c r="C47" s="115">
        <v>20</v>
      </c>
      <c r="D47" s="101">
        <f>(D36*($C$47/100))</f>
        <v>315.924</v>
      </c>
      <c r="E47" s="101">
        <f t="shared" ref="E47:F47" si="7">(E36*($C$47/100))</f>
        <v>563.038</v>
      </c>
      <c r="F47" s="101">
        <f t="shared" si="7"/>
        <v>639.1801</v>
      </c>
      <c r="G47" s="101">
        <f t="shared" ref="G47:H47" si="8">(G36*($C$47/100))</f>
        <v>564.278</v>
      </c>
      <c r="H47" s="101">
        <f t="shared" si="8"/>
        <v>573.091</v>
      </c>
      <c r="I47" s="101">
        <f t="shared" ref="I47:J47" si="9">(I36*($C$47/100))</f>
        <v>380.818</v>
      </c>
      <c r="J47" s="101">
        <f t="shared" si="9"/>
        <v>454.163</v>
      </c>
    </row>
    <row r="48" spans="1:10">
      <c r="A48" s="113" t="s">
        <v>110</v>
      </c>
      <c r="B48" s="116" t="s">
        <v>132</v>
      </c>
      <c r="C48" s="117">
        <v>2.5</v>
      </c>
      <c r="D48" s="118">
        <f>(D36*($C$48/100))</f>
        <v>39.4905</v>
      </c>
      <c r="E48" s="118">
        <f t="shared" ref="E48:F48" si="10">(E36*($C$48/100))</f>
        <v>70.37975</v>
      </c>
      <c r="F48" s="118">
        <f t="shared" si="10"/>
        <v>79.8975125</v>
      </c>
      <c r="G48" s="118">
        <f t="shared" ref="G48:H48" si="11">(G36*($C$48/100))</f>
        <v>70.53475</v>
      </c>
      <c r="H48" s="118">
        <f t="shared" si="11"/>
        <v>71.636375</v>
      </c>
      <c r="I48" s="118">
        <f t="shared" ref="I48:J48" si="12">(I36*($C$48/100))</f>
        <v>47.60225</v>
      </c>
      <c r="J48" s="118">
        <f t="shared" si="12"/>
        <v>56.770375</v>
      </c>
    </row>
    <row r="49" spans="1:10">
      <c r="A49" s="113" t="s">
        <v>112</v>
      </c>
      <c r="B49" s="114" t="s">
        <v>133</v>
      </c>
      <c r="C49" s="115">
        <v>6</v>
      </c>
      <c r="D49" s="101">
        <f>(D$36*($C$49/100))</f>
        <v>94.7772</v>
      </c>
      <c r="E49" s="101">
        <f t="shared" ref="E49:J49" si="13">(E$36*($C$49/100))</f>
        <v>168.9114</v>
      </c>
      <c r="F49" s="101">
        <f t="shared" si="13"/>
        <v>191.75403</v>
      </c>
      <c r="G49" s="101">
        <f t="shared" si="13"/>
        <v>169.2834</v>
      </c>
      <c r="H49" s="101">
        <f t="shared" si="13"/>
        <v>171.9273</v>
      </c>
      <c r="I49" s="101">
        <f t="shared" si="13"/>
        <v>114.2454</v>
      </c>
      <c r="J49" s="101">
        <f t="shared" si="13"/>
        <v>136.2489</v>
      </c>
    </row>
    <row r="50" spans="1:10">
      <c r="A50" s="113" t="s">
        <v>114</v>
      </c>
      <c r="B50" s="116" t="s">
        <v>134</v>
      </c>
      <c r="C50" s="117">
        <v>1.5</v>
      </c>
      <c r="D50" s="101">
        <f>(D$36*($C$50/100))</f>
        <v>23.6943</v>
      </c>
      <c r="E50" s="101">
        <f t="shared" ref="E50:J50" si="14">(E$36*($C$50/100))</f>
        <v>42.22785</v>
      </c>
      <c r="F50" s="101">
        <f t="shared" si="14"/>
        <v>47.9385075</v>
      </c>
      <c r="G50" s="101">
        <f t="shared" si="14"/>
        <v>42.32085</v>
      </c>
      <c r="H50" s="101">
        <f t="shared" si="14"/>
        <v>42.981825</v>
      </c>
      <c r="I50" s="101">
        <f t="shared" si="14"/>
        <v>28.56135</v>
      </c>
      <c r="J50" s="101">
        <f t="shared" si="14"/>
        <v>34.062225</v>
      </c>
    </row>
    <row r="51" spans="1:10">
      <c r="A51" s="113" t="s">
        <v>116</v>
      </c>
      <c r="B51" s="116" t="s">
        <v>135</v>
      </c>
      <c r="C51" s="117">
        <v>1</v>
      </c>
      <c r="D51" s="101">
        <f>(D$36*($C$51/100))</f>
        <v>15.7962</v>
      </c>
      <c r="E51" s="101">
        <f t="shared" ref="E51:J51" si="15">(E$36*($C$51/100))</f>
        <v>28.1519</v>
      </c>
      <c r="F51" s="101">
        <f t="shared" si="15"/>
        <v>31.959005</v>
      </c>
      <c r="G51" s="101">
        <f t="shared" si="15"/>
        <v>28.2139</v>
      </c>
      <c r="H51" s="101">
        <f t="shared" si="15"/>
        <v>28.65455</v>
      </c>
      <c r="I51" s="101">
        <f t="shared" si="15"/>
        <v>19.0409</v>
      </c>
      <c r="J51" s="101">
        <f t="shared" si="15"/>
        <v>22.70815</v>
      </c>
    </row>
    <row r="52" spans="1:10">
      <c r="A52" s="113" t="s">
        <v>118</v>
      </c>
      <c r="B52" s="116" t="s">
        <v>136</v>
      </c>
      <c r="C52" s="117">
        <v>0.6</v>
      </c>
      <c r="D52" s="101">
        <f>(D$36*($C$52/100))</f>
        <v>9.47772</v>
      </c>
      <c r="E52" s="101">
        <f t="shared" ref="E52:J52" si="16">(E$36*($C$52/100))</f>
        <v>16.89114</v>
      </c>
      <c r="F52" s="101">
        <f t="shared" si="16"/>
        <v>19.175403</v>
      </c>
      <c r="G52" s="101">
        <f t="shared" si="16"/>
        <v>16.92834</v>
      </c>
      <c r="H52" s="101">
        <f t="shared" si="16"/>
        <v>17.19273</v>
      </c>
      <c r="I52" s="101">
        <f t="shared" si="16"/>
        <v>11.42454</v>
      </c>
      <c r="J52" s="101">
        <f t="shared" si="16"/>
        <v>13.62489</v>
      </c>
    </row>
    <row r="53" spans="1:10">
      <c r="A53" s="113" t="s">
        <v>137</v>
      </c>
      <c r="B53" s="116" t="s">
        <v>138</v>
      </c>
      <c r="C53" s="117">
        <v>0.2</v>
      </c>
      <c r="D53" s="101">
        <f>(D$36*($C$53/100))</f>
        <v>3.15924</v>
      </c>
      <c r="E53" s="101">
        <f t="shared" ref="E53:J53" si="17">(E$36*($C$53/100))</f>
        <v>5.63038</v>
      </c>
      <c r="F53" s="101">
        <f t="shared" si="17"/>
        <v>6.391801</v>
      </c>
      <c r="G53" s="101">
        <f t="shared" si="17"/>
        <v>5.64278</v>
      </c>
      <c r="H53" s="101">
        <f t="shared" si="17"/>
        <v>5.73091</v>
      </c>
      <c r="I53" s="101">
        <f t="shared" si="17"/>
        <v>3.80818</v>
      </c>
      <c r="J53" s="101">
        <f t="shared" si="17"/>
        <v>4.54163</v>
      </c>
    </row>
    <row r="54" spans="1:10">
      <c r="A54" s="113" t="s">
        <v>139</v>
      </c>
      <c r="B54" s="114" t="s">
        <v>140</v>
      </c>
      <c r="C54" s="115">
        <v>8</v>
      </c>
      <c r="D54" s="101">
        <f>(D$36*($C$54/100))</f>
        <v>126.3696</v>
      </c>
      <c r="E54" s="101">
        <f t="shared" ref="E54:J54" si="18">(E$36*($C$54/100))</f>
        <v>225.2152</v>
      </c>
      <c r="F54" s="101">
        <f t="shared" si="18"/>
        <v>255.67204</v>
      </c>
      <c r="G54" s="101">
        <f t="shared" si="18"/>
        <v>225.7112</v>
      </c>
      <c r="H54" s="101">
        <f t="shared" si="18"/>
        <v>229.2364</v>
      </c>
      <c r="I54" s="101">
        <f t="shared" si="18"/>
        <v>152.3272</v>
      </c>
      <c r="J54" s="101">
        <f t="shared" si="18"/>
        <v>181.6652</v>
      </c>
    </row>
    <row r="55" spans="1:10">
      <c r="A55" s="119"/>
      <c r="B55" s="110" t="s">
        <v>31</v>
      </c>
      <c r="C55" s="120">
        <f>SUM(C47:C54)</f>
        <v>39.8</v>
      </c>
      <c r="D55" s="103">
        <f>SUM(D47:D54)</f>
        <v>628.68876</v>
      </c>
      <c r="E55" s="103">
        <f t="shared" ref="E55:F55" si="19">SUM(E47:E54)</f>
        <v>1120.44562</v>
      </c>
      <c r="F55" s="103">
        <f t="shared" si="19"/>
        <v>1271.968399</v>
      </c>
      <c r="G55" s="103">
        <f t="shared" ref="G55:H55" si="20">SUM(G47:G54)</f>
        <v>1122.91322</v>
      </c>
      <c r="H55" s="103">
        <f t="shared" si="20"/>
        <v>1140.45109</v>
      </c>
      <c r="I55" s="103">
        <f t="shared" ref="I55:J55" si="21">SUM(I47:I54)</f>
        <v>757.82782</v>
      </c>
      <c r="J55" s="103">
        <f t="shared" si="21"/>
        <v>903.78437</v>
      </c>
    </row>
    <row r="56" spans="1:8">
      <c r="A56" s="121"/>
      <c r="B56" s="122" t="s">
        <v>141</v>
      </c>
      <c r="C56" s="121"/>
      <c r="D56" s="121"/>
      <c r="E56" s="2"/>
      <c r="F56" s="2"/>
      <c r="G56" s="2"/>
      <c r="H56" s="2"/>
    </row>
    <row r="57" ht="15.75" spans="1:8">
      <c r="A57" s="121"/>
      <c r="B57" s="122"/>
      <c r="C57" s="121"/>
      <c r="D57" s="121"/>
      <c r="E57" s="2"/>
      <c r="F57" s="2"/>
      <c r="G57" s="2"/>
      <c r="H57" s="2"/>
    </row>
    <row r="58" ht="30" spans="1:10">
      <c r="A58" s="123" t="s">
        <v>142</v>
      </c>
      <c r="B58" s="124"/>
      <c r="C58" s="124"/>
      <c r="D58" s="72" t="s">
        <v>227</v>
      </c>
      <c r="E58" s="73" t="s">
        <v>228</v>
      </c>
      <c r="F58" s="73" t="s">
        <v>229</v>
      </c>
      <c r="G58" s="73" t="s">
        <v>230</v>
      </c>
      <c r="H58" s="95" t="s">
        <v>231</v>
      </c>
      <c r="I58" s="73" t="s">
        <v>232</v>
      </c>
      <c r="J58" s="73" t="s">
        <v>233</v>
      </c>
    </row>
    <row r="59" spans="1:10">
      <c r="A59" s="74" t="s">
        <v>143</v>
      </c>
      <c r="B59" s="125" t="s">
        <v>144</v>
      </c>
      <c r="C59" s="125"/>
      <c r="D59" s="77" t="s">
        <v>107</v>
      </c>
      <c r="E59" s="77" t="s">
        <v>107</v>
      </c>
      <c r="F59" s="77" t="s">
        <v>107</v>
      </c>
      <c r="G59" s="77" t="s">
        <v>107</v>
      </c>
      <c r="H59" s="99" t="s">
        <v>107</v>
      </c>
      <c r="I59" s="99" t="s">
        <v>107</v>
      </c>
      <c r="J59" s="99" t="s">
        <v>107</v>
      </c>
    </row>
    <row r="60" spans="1:10">
      <c r="A60" s="78" t="s">
        <v>108</v>
      </c>
      <c r="B60" s="126" t="s">
        <v>145</v>
      </c>
      <c r="C60" s="126"/>
      <c r="D60" s="127">
        <f>(4.45*4*A20)-(6%*D20)</f>
        <v>352.1808</v>
      </c>
      <c r="E60" s="127">
        <f>(4.45*4*A21)-(6%*D21)</f>
        <v>278.0466</v>
      </c>
      <c r="F60" s="127">
        <f>(4.45*4*A22)-(6%*D22)</f>
        <v>179.90997</v>
      </c>
      <c r="G60" s="127">
        <f>(4.45*4*A23)-(6%*D23)</f>
        <v>277.6746</v>
      </c>
      <c r="H60" s="128">
        <f>(4.45*4*A24)-(6%*D24)</f>
        <v>275.0307</v>
      </c>
      <c r="I60" s="128">
        <f>(4.45*4*A25)-(6%*D25)</f>
        <v>257.4186</v>
      </c>
      <c r="J60" s="128">
        <f>(4.45*4*A26)-(6%*D26)</f>
        <v>235.4151</v>
      </c>
    </row>
    <row r="61" spans="1:10">
      <c r="A61" s="78" t="s">
        <v>110</v>
      </c>
      <c r="B61" s="129" t="s">
        <v>146</v>
      </c>
      <c r="C61" s="129"/>
      <c r="D61" s="130">
        <f>(21*20.88)-(21*20.88*10%)</f>
        <v>394.632</v>
      </c>
      <c r="E61" s="130">
        <f t="shared" ref="E61:J61" si="22">(21*20.88)-(21*20.88*10%)</f>
        <v>394.632</v>
      </c>
      <c r="F61" s="130">
        <f t="shared" si="22"/>
        <v>394.632</v>
      </c>
      <c r="G61" s="130">
        <f t="shared" si="22"/>
        <v>394.632</v>
      </c>
      <c r="H61" s="131">
        <f t="shared" si="22"/>
        <v>394.632</v>
      </c>
      <c r="I61" s="131">
        <f t="shared" si="22"/>
        <v>394.632</v>
      </c>
      <c r="J61" s="131">
        <f t="shared" si="22"/>
        <v>394.632</v>
      </c>
    </row>
    <row r="62" spans="1:10">
      <c r="A62" s="78" t="s">
        <v>112</v>
      </c>
      <c r="B62" s="129" t="s">
        <v>147</v>
      </c>
      <c r="C62" s="129"/>
      <c r="D62" s="127">
        <v>0</v>
      </c>
      <c r="E62" s="132">
        <f>E56</f>
        <v>0</v>
      </c>
      <c r="F62" s="132">
        <f>F56</f>
        <v>0</v>
      </c>
      <c r="G62" s="132">
        <f>G56</f>
        <v>0</v>
      </c>
      <c r="H62" s="133">
        <f>H56</f>
        <v>0</v>
      </c>
      <c r="I62" s="133">
        <f t="shared" ref="I62:J62" si="23">I56</f>
        <v>0</v>
      </c>
      <c r="J62" s="133">
        <f t="shared" si="23"/>
        <v>0</v>
      </c>
    </row>
    <row r="63" spans="1:10">
      <c r="A63" s="78" t="s">
        <v>114</v>
      </c>
      <c r="B63" s="129" t="s">
        <v>234</v>
      </c>
      <c r="C63" s="129"/>
      <c r="D63" s="127">
        <v>17</v>
      </c>
      <c r="E63" s="127">
        <v>17</v>
      </c>
      <c r="F63" s="127">
        <v>17</v>
      </c>
      <c r="G63" s="127">
        <v>17</v>
      </c>
      <c r="H63" s="128">
        <v>17</v>
      </c>
      <c r="I63" s="128">
        <v>17</v>
      </c>
      <c r="J63" s="128">
        <v>17</v>
      </c>
    </row>
    <row r="64" ht="15.75" spans="1:10">
      <c r="A64" s="88"/>
      <c r="B64" s="134" t="s">
        <v>149</v>
      </c>
      <c r="C64" s="134"/>
      <c r="D64" s="91">
        <f t="shared" ref="D64:E64" si="24">SUM(D60:D63)</f>
        <v>763.8128</v>
      </c>
      <c r="E64" s="91">
        <f t="shared" si="24"/>
        <v>689.6786</v>
      </c>
      <c r="F64" s="91">
        <f t="shared" ref="F64:H64" si="25">SUM(F60:F63)</f>
        <v>591.54197</v>
      </c>
      <c r="G64" s="91">
        <f t="shared" si="25"/>
        <v>689.3066</v>
      </c>
      <c r="H64" s="135">
        <f t="shared" si="25"/>
        <v>686.6627</v>
      </c>
      <c r="I64" s="135">
        <f t="shared" ref="I64:J64" si="26">SUM(I60:I63)</f>
        <v>669.0506</v>
      </c>
      <c r="J64" s="135">
        <f t="shared" si="26"/>
        <v>647.0471</v>
      </c>
    </row>
    <row r="65" ht="15.75" spans="1:8">
      <c r="A65" s="121"/>
      <c r="B65" s="136"/>
      <c r="C65" s="137"/>
      <c r="D65" s="137"/>
      <c r="E65" s="2"/>
      <c r="F65" s="2"/>
      <c r="G65" s="2"/>
      <c r="H65" s="2"/>
    </row>
    <row r="66" ht="30" spans="1:10">
      <c r="A66" s="93" t="s">
        <v>150</v>
      </c>
      <c r="B66" s="94"/>
      <c r="C66" s="94"/>
      <c r="D66" s="72" t="s">
        <v>227</v>
      </c>
      <c r="E66" s="73" t="s">
        <v>228</v>
      </c>
      <c r="F66" s="73" t="s">
        <v>229</v>
      </c>
      <c r="G66" s="73" t="s">
        <v>230</v>
      </c>
      <c r="H66" s="95" t="s">
        <v>231</v>
      </c>
      <c r="I66" s="73" t="s">
        <v>232</v>
      </c>
      <c r="J66" s="73" t="s">
        <v>233</v>
      </c>
    </row>
    <row r="67" spans="1:10">
      <c r="A67" s="138">
        <v>2</v>
      </c>
      <c r="B67" s="125" t="s">
        <v>151</v>
      </c>
      <c r="C67" s="125"/>
      <c r="D67" s="139" t="s">
        <v>152</v>
      </c>
      <c r="E67" s="139" t="s">
        <v>152</v>
      </c>
      <c r="F67" s="139" t="s">
        <v>152</v>
      </c>
      <c r="G67" s="139" t="s">
        <v>152</v>
      </c>
      <c r="H67" s="140" t="s">
        <v>152</v>
      </c>
      <c r="I67" s="140" t="s">
        <v>152</v>
      </c>
      <c r="J67" s="140" t="s">
        <v>152</v>
      </c>
    </row>
    <row r="68" spans="1:10">
      <c r="A68" s="138" t="s">
        <v>153</v>
      </c>
      <c r="B68" s="129" t="s">
        <v>154</v>
      </c>
      <c r="C68" s="129"/>
      <c r="D68" s="132">
        <f t="shared" ref="D68:E68" si="27">D42</f>
        <v>322.716366</v>
      </c>
      <c r="E68" s="132">
        <f t="shared" si="27"/>
        <v>575.143317</v>
      </c>
      <c r="F68" s="132">
        <f t="shared" ref="F68:H68" si="28">F42</f>
        <v>652.92247215</v>
      </c>
      <c r="G68" s="132">
        <f t="shared" si="28"/>
        <v>576.409977</v>
      </c>
      <c r="H68" s="133">
        <f t="shared" si="28"/>
        <v>585.4124565</v>
      </c>
      <c r="I68" s="133">
        <f t="shared" ref="I68:J68" si="29">I42</f>
        <v>389.005587</v>
      </c>
      <c r="J68" s="133">
        <f t="shared" si="29"/>
        <v>463.9275045</v>
      </c>
    </row>
    <row r="69" spans="1:10">
      <c r="A69" s="138" t="s">
        <v>128</v>
      </c>
      <c r="B69" s="129" t="s">
        <v>129</v>
      </c>
      <c r="C69" s="129"/>
      <c r="D69" s="132">
        <f t="shared" ref="D69:E69" si="30">D55+D43</f>
        <v>752.215044</v>
      </c>
      <c r="E69" s="132">
        <f t="shared" si="30"/>
        <v>1340.593478</v>
      </c>
      <c r="F69" s="132">
        <f t="shared" ref="F69:H69" si="31">F55+F43</f>
        <v>1521.8878181</v>
      </c>
      <c r="G69" s="132">
        <f t="shared" si="31"/>
        <v>1343.545918</v>
      </c>
      <c r="H69" s="133">
        <f t="shared" si="31"/>
        <v>1364.529671</v>
      </c>
      <c r="I69" s="133">
        <f t="shared" ref="I69:J69" si="32">I55+I43</f>
        <v>906.727658</v>
      </c>
      <c r="J69" s="133">
        <f t="shared" si="32"/>
        <v>1081.362103</v>
      </c>
    </row>
    <row r="70" spans="1:10">
      <c r="A70" s="138" t="s">
        <v>143</v>
      </c>
      <c r="B70" s="129" t="s">
        <v>144</v>
      </c>
      <c r="C70" s="129"/>
      <c r="D70" s="132">
        <f t="shared" ref="D70:E70" si="33">D64</f>
        <v>763.8128</v>
      </c>
      <c r="E70" s="132">
        <f t="shared" si="33"/>
        <v>689.6786</v>
      </c>
      <c r="F70" s="132">
        <f t="shared" ref="F70:H70" si="34">F64</f>
        <v>591.54197</v>
      </c>
      <c r="G70" s="132">
        <f t="shared" si="34"/>
        <v>689.3066</v>
      </c>
      <c r="H70" s="133">
        <f t="shared" si="34"/>
        <v>686.6627</v>
      </c>
      <c r="I70" s="133">
        <f t="shared" ref="I70:J70" si="35">I64</f>
        <v>669.0506</v>
      </c>
      <c r="J70" s="133">
        <f t="shared" si="35"/>
        <v>647.0471</v>
      </c>
    </row>
    <row r="71" ht="15.75" spans="1:10">
      <c r="A71" s="141"/>
      <c r="B71" s="134" t="s">
        <v>125</v>
      </c>
      <c r="C71" s="134"/>
      <c r="D71" s="91">
        <f t="shared" ref="D71:E71" si="36">SUM(D68:D70)</f>
        <v>1838.74421</v>
      </c>
      <c r="E71" s="91">
        <f t="shared" si="36"/>
        <v>2605.415395</v>
      </c>
      <c r="F71" s="91">
        <f t="shared" ref="F71:H71" si="37">SUM(F68:F70)</f>
        <v>2766.35226025</v>
      </c>
      <c r="G71" s="91">
        <f t="shared" si="37"/>
        <v>2609.262495</v>
      </c>
      <c r="H71" s="135">
        <f t="shared" si="37"/>
        <v>2636.6048275</v>
      </c>
      <c r="I71" s="135">
        <f t="shared" ref="I71:J71" si="38">SUM(I68:I70)</f>
        <v>1964.783845</v>
      </c>
      <c r="J71" s="135">
        <f t="shared" si="38"/>
        <v>2192.3367075</v>
      </c>
    </row>
    <row r="72" ht="15.75" spans="1:8">
      <c r="A72" s="1"/>
      <c r="B72" s="142"/>
      <c r="C72" s="137"/>
      <c r="D72" s="137"/>
      <c r="E72" s="2"/>
      <c r="F72" s="2"/>
      <c r="G72" s="2"/>
      <c r="H72" s="2"/>
    </row>
    <row r="73" ht="30" spans="1:10">
      <c r="A73" s="93" t="s">
        <v>155</v>
      </c>
      <c r="B73" s="94"/>
      <c r="C73" s="94"/>
      <c r="D73" s="72" t="s">
        <v>227</v>
      </c>
      <c r="E73" s="73" t="s">
        <v>228</v>
      </c>
      <c r="F73" s="73" t="s">
        <v>229</v>
      </c>
      <c r="G73" s="73" t="s">
        <v>230</v>
      </c>
      <c r="H73" s="95" t="s">
        <v>231</v>
      </c>
      <c r="I73" s="73" t="s">
        <v>232</v>
      </c>
      <c r="J73" s="73" t="s">
        <v>233</v>
      </c>
    </row>
    <row r="74" spans="1:10">
      <c r="A74" s="74">
        <v>3</v>
      </c>
      <c r="B74" s="143" t="s">
        <v>156</v>
      </c>
      <c r="C74" s="143"/>
      <c r="D74" s="112" t="s">
        <v>107</v>
      </c>
      <c r="E74" s="112" t="s">
        <v>107</v>
      </c>
      <c r="F74" s="112" t="s">
        <v>107</v>
      </c>
      <c r="G74" s="112" t="s">
        <v>107</v>
      </c>
      <c r="H74" s="144" t="s">
        <v>107</v>
      </c>
      <c r="I74" s="144" t="s">
        <v>107</v>
      </c>
      <c r="J74" s="144" t="s">
        <v>107</v>
      </c>
    </row>
    <row r="75" spans="1:10">
      <c r="A75" s="78" t="s">
        <v>108</v>
      </c>
      <c r="B75" s="145" t="s">
        <v>157</v>
      </c>
      <c r="C75" s="145"/>
      <c r="D75" s="146">
        <f t="shared" ref="D75:E75" si="39">((D36+D40+D41)/12)*5%</f>
        <v>7.926401525</v>
      </c>
      <c r="E75" s="146">
        <f t="shared" si="39"/>
        <v>14.1263888208333</v>
      </c>
      <c r="F75" s="146">
        <f t="shared" ref="F75:H75" si="40">((F36+F40+F41)/12)*5%</f>
        <v>16.0367623839583</v>
      </c>
      <c r="G75" s="146">
        <f t="shared" si="40"/>
        <v>14.1574999041667</v>
      </c>
      <c r="H75" s="147">
        <f t="shared" si="40"/>
        <v>14.3786144020833</v>
      </c>
      <c r="I75" s="147">
        <f t="shared" ref="I75:J75" si="41">((I36+I40+I41)/12)*5%</f>
        <v>9.55456494583333</v>
      </c>
      <c r="J75" s="147">
        <f t="shared" si="41"/>
        <v>11.3947604354167</v>
      </c>
    </row>
    <row r="76" spans="1:10">
      <c r="A76" s="78" t="s">
        <v>110</v>
      </c>
      <c r="B76" s="145" t="s">
        <v>158</v>
      </c>
      <c r="C76" s="145"/>
      <c r="D76" s="148">
        <f t="shared" ref="D76:E76" si="42">((D36+D40)/12)*5%*8%</f>
        <v>0.570400782</v>
      </c>
      <c r="E76" s="148">
        <f t="shared" si="42"/>
        <v>1.016565109</v>
      </c>
      <c r="F76" s="148">
        <f t="shared" ref="F76:H76" si="43">((F36+F40)/12)*5%*8%</f>
        <v>1.15403967055</v>
      </c>
      <c r="G76" s="148">
        <f t="shared" si="43"/>
        <v>1.018803929</v>
      </c>
      <c r="H76" s="149">
        <f t="shared" si="43"/>
        <v>1.0347158005</v>
      </c>
      <c r="I76" s="149">
        <f t="shared" ref="I76:J76" si="44">((I36+I40)/12)*5%*8%</f>
        <v>0.687566899</v>
      </c>
      <c r="J76" s="149">
        <f t="shared" si="44"/>
        <v>0.8199912965</v>
      </c>
    </row>
    <row r="77" spans="1:10">
      <c r="A77" s="78" t="s">
        <v>112</v>
      </c>
      <c r="B77" s="145" t="s">
        <v>159</v>
      </c>
      <c r="C77" s="145"/>
      <c r="D77" s="148">
        <v>0</v>
      </c>
      <c r="E77" s="148">
        <v>0</v>
      </c>
      <c r="F77" s="148">
        <v>0</v>
      </c>
      <c r="G77" s="148">
        <v>0</v>
      </c>
      <c r="H77" s="149">
        <v>0</v>
      </c>
      <c r="I77" s="149">
        <v>0</v>
      </c>
      <c r="J77" s="149">
        <v>0</v>
      </c>
    </row>
    <row r="78" spans="1:10">
      <c r="A78" s="78" t="s">
        <v>114</v>
      </c>
      <c r="B78" s="145" t="s">
        <v>160</v>
      </c>
      <c r="C78" s="145"/>
      <c r="D78" s="148">
        <f t="shared" ref="D78:E78" si="45">(((D36+D62)/30/12)*7)</f>
        <v>30.7148333333333</v>
      </c>
      <c r="E78" s="148">
        <f t="shared" si="45"/>
        <v>54.7398055555556</v>
      </c>
      <c r="F78" s="148">
        <f t="shared" ref="F78:H78" si="46">(((F36+F62)/30/12)*7)</f>
        <v>62.1425097222222</v>
      </c>
      <c r="G78" s="148">
        <f t="shared" si="46"/>
        <v>54.8603611111111</v>
      </c>
      <c r="H78" s="149">
        <f t="shared" si="46"/>
        <v>55.7171805555556</v>
      </c>
      <c r="I78" s="149">
        <f t="shared" ref="I78:J78" si="47">(((I36+I62)/30/12)*7)</f>
        <v>37.0239722222222</v>
      </c>
      <c r="J78" s="149">
        <f t="shared" si="47"/>
        <v>44.1547361111111</v>
      </c>
    </row>
    <row r="79" ht="24" customHeight="1" spans="1:10">
      <c r="A79" s="78" t="s">
        <v>116</v>
      </c>
      <c r="B79" s="145" t="s">
        <v>161</v>
      </c>
      <c r="C79" s="145"/>
      <c r="D79" s="150">
        <f t="shared" ref="D79:E79" si="48">(D36/30/12*7)*8%</f>
        <v>2.45718666666667</v>
      </c>
      <c r="E79" s="150">
        <f t="shared" si="48"/>
        <v>4.37918444444445</v>
      </c>
      <c r="F79" s="150">
        <f t="shared" ref="F79:H79" si="49">(F36/30/12*7)*8%</f>
        <v>4.97140077777778</v>
      </c>
      <c r="G79" s="150">
        <f t="shared" si="49"/>
        <v>4.38882888888889</v>
      </c>
      <c r="H79" s="151">
        <f t="shared" si="49"/>
        <v>4.45737444444444</v>
      </c>
      <c r="I79" s="151">
        <f t="shared" ref="I79:J79" si="50">(I36/30/12*7)*8%</f>
        <v>2.96191777777778</v>
      </c>
      <c r="J79" s="151">
        <f t="shared" si="50"/>
        <v>3.53237888888889</v>
      </c>
    </row>
    <row r="80" spans="1:10">
      <c r="A80" s="78" t="s">
        <v>118</v>
      </c>
      <c r="B80" s="145" t="s">
        <v>162</v>
      </c>
      <c r="C80" s="145"/>
      <c r="D80" s="148">
        <f t="shared" ref="D80:E80" si="51">D36*4%</f>
        <v>63.1848</v>
      </c>
      <c r="E80" s="148">
        <f t="shared" si="51"/>
        <v>112.6076</v>
      </c>
      <c r="F80" s="148">
        <f t="shared" ref="F80:H80" si="52">F36*4%</f>
        <v>127.83602</v>
      </c>
      <c r="G80" s="148">
        <f t="shared" si="52"/>
        <v>112.8556</v>
      </c>
      <c r="H80" s="149">
        <f t="shared" si="52"/>
        <v>114.6182</v>
      </c>
      <c r="I80" s="149">
        <f t="shared" ref="I80:J80" si="53">I36*4%</f>
        <v>76.1636</v>
      </c>
      <c r="J80" s="149">
        <f t="shared" si="53"/>
        <v>90.8326</v>
      </c>
    </row>
    <row r="81" ht="15.75" spans="1:10">
      <c r="A81" s="88"/>
      <c r="B81" s="152" t="s">
        <v>31</v>
      </c>
      <c r="C81" s="152"/>
      <c r="D81" s="153">
        <f t="shared" ref="D81:E81" si="54">SUM(D75:D80)</f>
        <v>104.853622307</v>
      </c>
      <c r="E81" s="153">
        <f t="shared" si="54"/>
        <v>186.869543929833</v>
      </c>
      <c r="F81" s="153">
        <f t="shared" ref="F81:H81" si="55">SUM(F75:F80)</f>
        <v>212.140732554508</v>
      </c>
      <c r="G81" s="153">
        <f t="shared" si="55"/>
        <v>187.281093833167</v>
      </c>
      <c r="H81" s="154">
        <f t="shared" si="55"/>
        <v>190.206085202583</v>
      </c>
      <c r="I81" s="154">
        <f t="shared" ref="I81:J81" si="56">SUM(I75:I80)</f>
        <v>126.391621844833</v>
      </c>
      <c r="J81" s="154">
        <f t="shared" si="56"/>
        <v>150.734466731917</v>
      </c>
    </row>
    <row r="82" ht="15.75" spans="1:8">
      <c r="A82" s="1"/>
      <c r="B82" s="1"/>
      <c r="C82" s="1"/>
      <c r="D82" s="1"/>
      <c r="E82" s="2"/>
      <c r="F82" s="2"/>
      <c r="G82" s="2"/>
      <c r="H82" s="2"/>
    </row>
    <row r="83" ht="30" spans="1:10">
      <c r="A83" s="93" t="s">
        <v>163</v>
      </c>
      <c r="B83" s="94"/>
      <c r="C83" s="94"/>
      <c r="D83" s="72" t="s">
        <v>227</v>
      </c>
      <c r="E83" s="73" t="s">
        <v>228</v>
      </c>
      <c r="F83" s="73" t="s">
        <v>229</v>
      </c>
      <c r="G83" s="73" t="s">
        <v>230</v>
      </c>
      <c r="H83" s="95" t="s">
        <v>231</v>
      </c>
      <c r="I83" s="73" t="s">
        <v>232</v>
      </c>
      <c r="J83" s="73" t="s">
        <v>233</v>
      </c>
    </row>
    <row r="84" spans="1:10">
      <c r="A84" s="74" t="s">
        <v>164</v>
      </c>
      <c r="B84" s="143" t="s">
        <v>165</v>
      </c>
      <c r="C84" s="143"/>
      <c r="D84" s="112" t="s">
        <v>107</v>
      </c>
      <c r="E84" s="112" t="s">
        <v>107</v>
      </c>
      <c r="F84" s="112" t="s">
        <v>107</v>
      </c>
      <c r="G84" s="112" t="s">
        <v>107</v>
      </c>
      <c r="H84" s="144" t="s">
        <v>107</v>
      </c>
      <c r="I84" s="144" t="s">
        <v>107</v>
      </c>
      <c r="J84" s="144" t="s">
        <v>107</v>
      </c>
    </row>
    <row r="85" spans="1:10">
      <c r="A85" s="78" t="s">
        <v>108</v>
      </c>
      <c r="B85" s="155" t="s">
        <v>166</v>
      </c>
      <c r="C85" s="155"/>
      <c r="D85" s="148">
        <v>0</v>
      </c>
      <c r="E85" s="148">
        <v>0</v>
      </c>
      <c r="F85" s="148">
        <v>0</v>
      </c>
      <c r="G85" s="148">
        <v>0</v>
      </c>
      <c r="H85" s="149">
        <v>0</v>
      </c>
      <c r="I85" s="149">
        <v>0</v>
      </c>
      <c r="J85" s="149">
        <v>0</v>
      </c>
    </row>
    <row r="86" spans="1:10">
      <c r="A86" s="78" t="s">
        <v>110</v>
      </c>
      <c r="B86" s="155" t="s">
        <v>167</v>
      </c>
      <c r="C86" s="155"/>
      <c r="D86" s="148">
        <f>(((D36+D71+D81+D89+D110)-(D60-D61-D107-D108))/30*2.96)/12</f>
        <v>29.7688940727911</v>
      </c>
      <c r="E86" s="148">
        <f t="shared" ref="E86:F86" si="57">(((E36+E71+E81+E89+E110)-(E60-E61-E107-E108))/30*2.96)/12</f>
        <v>47.5640925154178</v>
      </c>
      <c r="F86" s="148">
        <f t="shared" si="57"/>
        <v>53.0472451467471</v>
      </c>
      <c r="G86" s="148">
        <f t="shared" ref="G86:H86" si="58">(((G36+G71+G81+G89+G110)-(G60-G61-G107-G108))/30*2.96)/12</f>
        <v>47.6533875212404</v>
      </c>
      <c r="H86" s="149">
        <f t="shared" si="58"/>
        <v>48.2880301714944</v>
      </c>
      <c r="I86" s="149">
        <f t="shared" ref="I86:J86" si="59">(((I36+I71+I81+I89+I110)-(I60-I61-I107-I108))/30*2.96)/12</f>
        <v>34.4420473855772</v>
      </c>
      <c r="J86" s="149">
        <f t="shared" si="59"/>
        <v>39.7237749678851</v>
      </c>
    </row>
    <row r="87" spans="1:10">
      <c r="A87" s="78" t="s">
        <v>112</v>
      </c>
      <c r="B87" s="155" t="s">
        <v>168</v>
      </c>
      <c r="C87" s="155"/>
      <c r="D87" s="148">
        <f t="shared" ref="D87:E87" si="60">(((D36+D71+D81+D89+D110)-(D60-D61-D107-D108))/30*5*1.5%)/12</f>
        <v>0.754279410628153</v>
      </c>
      <c r="E87" s="148">
        <f t="shared" si="60"/>
        <v>1.20517126305957</v>
      </c>
      <c r="F87" s="148">
        <f t="shared" ref="F87:H87" si="61">(((F36+F71+F81+F89+F110)-(F60-F61-F107-F108))/30*5*1.5%)/12</f>
        <v>1.34410249527231</v>
      </c>
      <c r="G87" s="148">
        <f t="shared" si="61"/>
        <v>1.20743380543683</v>
      </c>
      <c r="H87" s="149">
        <f t="shared" si="61"/>
        <v>1.22351427799395</v>
      </c>
      <c r="I87" s="149">
        <f t="shared" ref="I87:J87" si="62">(((I36+I71+I81+I89+I110)-(I60-I61-I107-I108))/30*5*1.5%)/12</f>
        <v>0.872687011458881</v>
      </c>
      <c r="J87" s="149">
        <f t="shared" si="62"/>
        <v>1.00651456844304</v>
      </c>
    </row>
    <row r="88" spans="1:10">
      <c r="A88" s="78" t="s">
        <v>114</v>
      </c>
      <c r="B88" s="155" t="s">
        <v>169</v>
      </c>
      <c r="C88" s="155"/>
      <c r="D88" s="148">
        <f t="shared" ref="D88:E88" si="63">(((D36+D71+D81+D89+D110)-(D60-D61-D107-D108))/30*15*0.78%)/12</f>
        <v>1.17667588057992</v>
      </c>
      <c r="E88" s="148">
        <f t="shared" si="63"/>
        <v>1.88006717037293</v>
      </c>
      <c r="F88" s="148">
        <f t="shared" ref="F88:H88" si="64">(((F36+F71+F81+F89+F110)-(F60-F61-F107-F108))/30*15*0.78%)/12</f>
        <v>2.0967998926248</v>
      </c>
      <c r="G88" s="148">
        <f t="shared" si="64"/>
        <v>1.88359673648146</v>
      </c>
      <c r="H88" s="149">
        <f t="shared" si="64"/>
        <v>1.90868227367056</v>
      </c>
      <c r="I88" s="149">
        <f t="shared" ref="I88:J88" si="65">(((I36+I71+I81+I89+I110)-(I60-I61-I107-I108))/30*15*0.78%)/12</f>
        <v>1.36139173787585</v>
      </c>
      <c r="J88" s="149">
        <f t="shared" si="65"/>
        <v>1.57016272677114</v>
      </c>
    </row>
    <row r="89" spans="1:10">
      <c r="A89" s="78" t="s">
        <v>116</v>
      </c>
      <c r="B89" s="155" t="s">
        <v>170</v>
      </c>
      <c r="C89" s="155"/>
      <c r="D89" s="148">
        <f t="shared" ref="D89:E89" si="66">(((D41*3.95/12)+(D62*3.95*1.02%))/12+((D36+D40)*39.8%*3.95)*1.02%/12)</f>
        <v>7.52956638109128</v>
      </c>
      <c r="E89" s="148">
        <f t="shared" si="66"/>
        <v>13.419151429068</v>
      </c>
      <c r="F89" s="148">
        <f t="shared" ref="F89:H89" si="67">(((F41*3.95/12)+(F62*3.95*1.02%))/12+((F36+F40)*39.8%*3.95)*1.02%/12)</f>
        <v>15.2338821755313</v>
      </c>
      <c r="G89" s="148">
        <f t="shared" si="67"/>
        <v>13.4487049365969</v>
      </c>
      <c r="H89" s="149">
        <f t="shared" si="67"/>
        <v>13.6587493413162</v>
      </c>
      <c r="I89" s="149">
        <f t="shared" ref="I89:J89" si="68">(((I41*3.95/12)+(I62*3.95*1.02%))/12+((I36+I40)*39.8%*3.95)*1.02%/12)</f>
        <v>9.07621583075175</v>
      </c>
      <c r="J89" s="149">
        <f t="shared" si="68"/>
        <v>10.8242819676111</v>
      </c>
    </row>
    <row r="90" spans="1:10">
      <c r="A90" s="78" t="s">
        <v>118</v>
      </c>
      <c r="B90" s="155" t="s">
        <v>171</v>
      </c>
      <c r="C90" s="155"/>
      <c r="D90" s="148">
        <v>0</v>
      </c>
      <c r="E90" s="148">
        <v>0</v>
      </c>
      <c r="F90" s="148">
        <v>0</v>
      </c>
      <c r="G90" s="148">
        <v>0</v>
      </c>
      <c r="H90" s="149">
        <v>0</v>
      </c>
      <c r="I90" s="149">
        <v>0</v>
      </c>
      <c r="J90" s="149">
        <v>0</v>
      </c>
    </row>
    <row r="91" ht="15.75" spans="1:10">
      <c r="A91" s="88"/>
      <c r="B91" s="152" t="s">
        <v>31</v>
      </c>
      <c r="C91" s="152"/>
      <c r="D91" s="153">
        <f t="shared" ref="D91:E91" si="69">SUM(D85:D90)</f>
        <v>39.2294157450905</v>
      </c>
      <c r="E91" s="153">
        <f t="shared" si="69"/>
        <v>64.0684823779182</v>
      </c>
      <c r="F91" s="153">
        <f t="shared" ref="F91:H91" si="70">SUM(F85:F90)</f>
        <v>71.7220297101756</v>
      </c>
      <c r="G91" s="153">
        <f t="shared" si="70"/>
        <v>64.1931229997556</v>
      </c>
      <c r="H91" s="154">
        <f t="shared" si="70"/>
        <v>65.0789760644751</v>
      </c>
      <c r="I91" s="154">
        <f t="shared" ref="I91:J91" si="71">SUM(I85:I90)</f>
        <v>45.7523419656637</v>
      </c>
      <c r="J91" s="154">
        <f t="shared" si="71"/>
        <v>53.1247342307104</v>
      </c>
    </row>
    <row r="92" ht="15.75" spans="1:8">
      <c r="A92" s="121"/>
      <c r="B92" s="121"/>
      <c r="C92" s="121"/>
      <c r="D92" s="1"/>
      <c r="E92" s="2"/>
      <c r="F92" s="2"/>
      <c r="G92" s="2"/>
      <c r="H92" s="2"/>
    </row>
    <row r="93" ht="30" spans="1:10">
      <c r="A93" s="156" t="s">
        <v>172</v>
      </c>
      <c r="B93" s="157"/>
      <c r="C93" s="158"/>
      <c r="D93" s="72" t="s">
        <v>227</v>
      </c>
      <c r="E93" s="73" t="s">
        <v>228</v>
      </c>
      <c r="F93" s="73" t="s">
        <v>229</v>
      </c>
      <c r="G93" s="73" t="s">
        <v>230</v>
      </c>
      <c r="H93" s="73" t="s">
        <v>231</v>
      </c>
      <c r="I93" s="73" t="s">
        <v>232</v>
      </c>
      <c r="J93" s="73" t="s">
        <v>233</v>
      </c>
    </row>
    <row r="94" spans="1:10">
      <c r="A94" s="159" t="s">
        <v>173</v>
      </c>
      <c r="B94" s="160" t="s">
        <v>174</v>
      </c>
      <c r="C94" s="161"/>
      <c r="D94" s="162" t="s">
        <v>107</v>
      </c>
      <c r="E94" s="162" t="s">
        <v>107</v>
      </c>
      <c r="F94" s="162" t="s">
        <v>107</v>
      </c>
      <c r="G94" s="162" t="s">
        <v>107</v>
      </c>
      <c r="H94" s="162" t="s">
        <v>107</v>
      </c>
      <c r="I94" s="162" t="s">
        <v>107</v>
      </c>
      <c r="J94" s="162" t="s">
        <v>107</v>
      </c>
    </row>
    <row r="95" spans="1:10">
      <c r="A95" s="163" t="s">
        <v>108</v>
      </c>
      <c r="B95" s="164" t="s">
        <v>175</v>
      </c>
      <c r="C95" s="165"/>
      <c r="D95" s="166">
        <v>0</v>
      </c>
      <c r="E95" s="166">
        <v>0</v>
      </c>
      <c r="F95" s="166">
        <v>0</v>
      </c>
      <c r="G95" s="166">
        <v>0</v>
      </c>
      <c r="H95" s="166">
        <v>0</v>
      </c>
      <c r="I95" s="166">
        <v>0</v>
      </c>
      <c r="J95" s="166">
        <v>0</v>
      </c>
    </row>
    <row r="96" ht="15.75" spans="1:10">
      <c r="A96" s="167"/>
      <c r="B96" s="168" t="s">
        <v>31</v>
      </c>
      <c r="C96" s="169"/>
      <c r="D96" s="170">
        <v>0</v>
      </c>
      <c r="E96" s="170">
        <v>0</v>
      </c>
      <c r="F96" s="170">
        <v>0</v>
      </c>
      <c r="G96" s="170">
        <v>0</v>
      </c>
      <c r="H96" s="170">
        <v>0</v>
      </c>
      <c r="I96" s="170">
        <v>0</v>
      </c>
      <c r="J96" s="170">
        <v>0</v>
      </c>
    </row>
    <row r="97" ht="15.75" spans="1:8">
      <c r="A97" s="121"/>
      <c r="B97" s="121"/>
      <c r="C97" s="121"/>
      <c r="D97" s="1"/>
      <c r="E97" s="2"/>
      <c r="F97" s="2"/>
      <c r="G97" s="2"/>
      <c r="H97" s="2"/>
    </row>
    <row r="98" ht="30" spans="1:10">
      <c r="A98" s="93" t="s">
        <v>176</v>
      </c>
      <c r="B98" s="94"/>
      <c r="C98" s="94"/>
      <c r="D98" s="72" t="s">
        <v>227</v>
      </c>
      <c r="E98" s="73" t="s">
        <v>228</v>
      </c>
      <c r="F98" s="73" t="s">
        <v>229</v>
      </c>
      <c r="G98" s="73" t="s">
        <v>230</v>
      </c>
      <c r="H98" s="95" t="s">
        <v>231</v>
      </c>
      <c r="I98" s="73" t="s">
        <v>232</v>
      </c>
      <c r="J98" s="73" t="s">
        <v>233</v>
      </c>
    </row>
    <row r="99" spans="1:10">
      <c r="A99" s="171">
        <v>4</v>
      </c>
      <c r="B99" s="125" t="s">
        <v>177</v>
      </c>
      <c r="C99" s="125"/>
      <c r="D99" s="139" t="s">
        <v>152</v>
      </c>
      <c r="E99" s="139" t="s">
        <v>152</v>
      </c>
      <c r="F99" s="139" t="s">
        <v>152</v>
      </c>
      <c r="G99" s="139" t="s">
        <v>152</v>
      </c>
      <c r="H99" s="140" t="s">
        <v>152</v>
      </c>
      <c r="I99" s="140" t="s">
        <v>152</v>
      </c>
      <c r="J99" s="140" t="s">
        <v>152</v>
      </c>
    </row>
    <row r="100" spans="1:10">
      <c r="A100" s="138" t="s">
        <v>164</v>
      </c>
      <c r="B100" s="129" t="s">
        <v>178</v>
      </c>
      <c r="C100" s="129"/>
      <c r="D100" s="132">
        <f>D91</f>
        <v>39.2294157450905</v>
      </c>
      <c r="E100" s="132">
        <f t="shared" ref="E100:F100" si="72">E91</f>
        <v>64.0684823779182</v>
      </c>
      <c r="F100" s="132">
        <f t="shared" si="72"/>
        <v>71.7220297101756</v>
      </c>
      <c r="G100" s="132">
        <f t="shared" ref="G100:H100" si="73">G91</f>
        <v>64.1931229997556</v>
      </c>
      <c r="H100" s="133">
        <f t="shared" si="73"/>
        <v>65.0789760644751</v>
      </c>
      <c r="I100" s="133">
        <f t="shared" ref="I100:J100" si="74">I91</f>
        <v>45.7523419656637</v>
      </c>
      <c r="J100" s="133">
        <f t="shared" si="74"/>
        <v>53.1247342307104</v>
      </c>
    </row>
    <row r="101" spans="1:10">
      <c r="A101" s="138" t="s">
        <v>173</v>
      </c>
      <c r="B101" s="129" t="s">
        <v>174</v>
      </c>
      <c r="C101" s="129"/>
      <c r="D101" s="132">
        <v>0</v>
      </c>
      <c r="E101" s="132">
        <v>0</v>
      </c>
      <c r="F101" s="132">
        <v>0</v>
      </c>
      <c r="G101" s="132">
        <v>0</v>
      </c>
      <c r="H101" s="133">
        <v>0</v>
      </c>
      <c r="I101" s="133">
        <v>0</v>
      </c>
      <c r="J101" s="133">
        <v>0</v>
      </c>
    </row>
    <row r="102" ht="15.75" spans="1:10">
      <c r="A102" s="88"/>
      <c r="B102" s="134" t="s">
        <v>125</v>
      </c>
      <c r="C102" s="134"/>
      <c r="D102" s="91">
        <f>SUM(D100:D101)</f>
        <v>39.2294157450905</v>
      </c>
      <c r="E102" s="91">
        <f t="shared" ref="E102:F102" si="75">SUM(E100:E101)</f>
        <v>64.0684823779182</v>
      </c>
      <c r="F102" s="91">
        <f t="shared" si="75"/>
        <v>71.7220297101756</v>
      </c>
      <c r="G102" s="91">
        <f t="shared" ref="G102:H102" si="76">SUM(G100:G101)</f>
        <v>64.1931229997556</v>
      </c>
      <c r="H102" s="135">
        <f t="shared" si="76"/>
        <v>65.0789760644751</v>
      </c>
      <c r="I102" s="135">
        <f t="shared" ref="I102:J102" si="77">SUM(I100:I101)</f>
        <v>45.7523419656637</v>
      </c>
      <c r="J102" s="135">
        <f t="shared" si="77"/>
        <v>53.1247342307104</v>
      </c>
    </row>
    <row r="103" ht="15.75" spans="1:8">
      <c r="A103" s="1"/>
      <c r="B103" s="1"/>
      <c r="C103" s="1"/>
      <c r="D103" s="1"/>
      <c r="E103" s="1"/>
      <c r="F103" s="1"/>
      <c r="G103" s="1"/>
      <c r="H103" s="1"/>
    </row>
    <row r="104" ht="30" spans="1:10">
      <c r="A104" s="93" t="s">
        <v>179</v>
      </c>
      <c r="B104" s="94"/>
      <c r="C104" s="94"/>
      <c r="D104" s="72" t="s">
        <v>227</v>
      </c>
      <c r="E104" s="73" t="s">
        <v>228</v>
      </c>
      <c r="F104" s="73" t="s">
        <v>229</v>
      </c>
      <c r="G104" s="73" t="s">
        <v>230</v>
      </c>
      <c r="H104" s="95" t="s">
        <v>231</v>
      </c>
      <c r="I104" s="73" t="s">
        <v>232</v>
      </c>
      <c r="J104" s="73" t="s">
        <v>233</v>
      </c>
    </row>
    <row r="105" spans="1:10">
      <c r="A105" s="172">
        <v>5</v>
      </c>
      <c r="B105" s="125" t="s">
        <v>180</v>
      </c>
      <c r="C105" s="125"/>
      <c r="D105" s="77" t="s">
        <v>107</v>
      </c>
      <c r="E105" s="77" t="s">
        <v>107</v>
      </c>
      <c r="F105" s="77" t="s">
        <v>107</v>
      </c>
      <c r="G105" s="77" t="s">
        <v>107</v>
      </c>
      <c r="H105" s="99" t="s">
        <v>107</v>
      </c>
      <c r="I105" s="99" t="s">
        <v>107</v>
      </c>
      <c r="J105" s="99" t="s">
        <v>107</v>
      </c>
    </row>
    <row r="106" spans="1:10">
      <c r="A106" s="173" t="s">
        <v>108</v>
      </c>
      <c r="B106" s="129" t="s">
        <v>181</v>
      </c>
      <c r="C106" s="129"/>
      <c r="D106" s="174">
        <f>'Anexo III-C Uniformes'!H15</f>
        <v>44.7966666666667</v>
      </c>
      <c r="E106" s="174">
        <f>'Anexo III-C Uniformes'!H15</f>
        <v>44.7966666666667</v>
      </c>
      <c r="F106" s="174">
        <f>'Anexo III-C Uniformes'!H15</f>
        <v>44.7966666666667</v>
      </c>
      <c r="G106" s="174">
        <f>'Anexo III-C Uniformes'!H15</f>
        <v>44.7966666666667</v>
      </c>
      <c r="H106" s="175">
        <f>'Anexo III-C Uniformes'!H15</f>
        <v>44.7966666666667</v>
      </c>
      <c r="I106" s="175">
        <f>'Anexo III-C Uniformes'!H15</f>
        <v>44.7966666666667</v>
      </c>
      <c r="J106" s="175">
        <f>'Anexo III-C Uniformes'!H15</f>
        <v>44.7966666666667</v>
      </c>
    </row>
    <row r="107" ht="26.25" customHeight="1" spans="1:10">
      <c r="A107" s="173" t="s">
        <v>110</v>
      </c>
      <c r="B107" s="126" t="s">
        <v>182</v>
      </c>
      <c r="C107" s="126"/>
      <c r="D107" s="176"/>
      <c r="E107" s="176"/>
      <c r="F107" s="176"/>
      <c r="G107" s="176"/>
      <c r="H107" s="177"/>
      <c r="I107" s="177"/>
      <c r="J107" s="177"/>
    </row>
    <row r="108" spans="1:10">
      <c r="A108" s="173" t="s">
        <v>112</v>
      </c>
      <c r="B108" s="129" t="s">
        <v>183</v>
      </c>
      <c r="C108" s="129"/>
      <c r="D108" s="178">
        <f>'Anexo III-A Equip.'!F12</f>
        <v>1.27295283018868</v>
      </c>
      <c r="E108" s="178">
        <f>'Anexo III-A Equip.'!F12</f>
        <v>1.27295283018868</v>
      </c>
      <c r="F108" s="178">
        <f>'Anexo III-A Equip.'!F12</f>
        <v>1.27295283018868</v>
      </c>
      <c r="G108" s="178">
        <f>'Anexo III-A Equip.'!F12</f>
        <v>1.27295283018868</v>
      </c>
      <c r="H108" s="179">
        <f>'Anexo III-A Equip.'!F12</f>
        <v>1.27295283018868</v>
      </c>
      <c r="I108" s="179">
        <f>'Anexo III-A Equip.'!F12</f>
        <v>1.27295283018868</v>
      </c>
      <c r="J108" s="179">
        <f>'Anexo III-A Equip.'!F12</f>
        <v>1.27295283018868</v>
      </c>
    </row>
    <row r="109" spans="1:10">
      <c r="A109" s="173" t="s">
        <v>114</v>
      </c>
      <c r="B109" s="129" t="s">
        <v>184</v>
      </c>
      <c r="C109" s="129"/>
      <c r="D109" s="178"/>
      <c r="E109" s="178"/>
      <c r="F109" s="178"/>
      <c r="G109" s="178"/>
      <c r="H109" s="179"/>
      <c r="I109" s="179"/>
      <c r="J109" s="179"/>
    </row>
    <row r="110" ht="15.75" spans="1:10">
      <c r="A110" s="180"/>
      <c r="B110" s="134" t="s">
        <v>185</v>
      </c>
      <c r="C110" s="134"/>
      <c r="D110" s="181">
        <f>SUM(D106:D109)</f>
        <v>46.0696194968553</v>
      </c>
      <c r="E110" s="181">
        <f t="shared" ref="E110:F110" si="78">SUM(E106:E109)</f>
        <v>46.0696194968553</v>
      </c>
      <c r="F110" s="181">
        <f t="shared" si="78"/>
        <v>46.0696194968553</v>
      </c>
      <c r="G110" s="181">
        <f t="shared" ref="G110:H110" si="79">SUM(G106:G109)</f>
        <v>46.0696194968553</v>
      </c>
      <c r="H110" s="182">
        <f t="shared" si="79"/>
        <v>46.0696194968553</v>
      </c>
      <c r="I110" s="182">
        <f t="shared" ref="I110:J110" si="80">SUM(I106:I109)</f>
        <v>46.0696194968553</v>
      </c>
      <c r="J110" s="182">
        <f t="shared" si="80"/>
        <v>46.0696194968553</v>
      </c>
    </row>
    <row r="111" ht="15.75" spans="1:8">
      <c r="A111" s="183"/>
      <c r="B111" s="184"/>
      <c r="C111" s="185"/>
      <c r="D111" s="185"/>
      <c r="E111" s="1"/>
      <c r="F111" s="1"/>
      <c r="G111" s="1"/>
      <c r="H111" s="1"/>
    </row>
    <row r="112" ht="30" spans="1:10">
      <c r="A112" s="93" t="s">
        <v>186</v>
      </c>
      <c r="B112" s="94"/>
      <c r="C112" s="72"/>
      <c r="D112" s="72" t="s">
        <v>227</v>
      </c>
      <c r="E112" s="73" t="s">
        <v>228</v>
      </c>
      <c r="F112" s="73" t="s">
        <v>229</v>
      </c>
      <c r="G112" s="73" t="s">
        <v>230</v>
      </c>
      <c r="H112" s="95" t="s">
        <v>231</v>
      </c>
      <c r="I112" s="73" t="s">
        <v>232</v>
      </c>
      <c r="J112" s="73" t="s">
        <v>233</v>
      </c>
    </row>
    <row r="113" spans="1:10">
      <c r="A113" s="172">
        <v>6</v>
      </c>
      <c r="B113" s="110" t="s">
        <v>187</v>
      </c>
      <c r="C113" s="111" t="s">
        <v>130</v>
      </c>
      <c r="D113" s="112" t="s">
        <v>107</v>
      </c>
      <c r="E113" s="112" t="s">
        <v>107</v>
      </c>
      <c r="F113" s="112" t="s">
        <v>107</v>
      </c>
      <c r="G113" s="112" t="s">
        <v>107</v>
      </c>
      <c r="H113" s="144" t="s">
        <v>107</v>
      </c>
      <c r="I113" s="144" t="s">
        <v>107</v>
      </c>
      <c r="J113" s="144" t="s">
        <v>107</v>
      </c>
    </row>
    <row r="114" spans="1:10">
      <c r="A114" s="173" t="s">
        <v>108</v>
      </c>
      <c r="B114" s="114" t="s">
        <v>188</v>
      </c>
      <c r="C114" s="113">
        <v>4.8</v>
      </c>
      <c r="D114" s="101">
        <f>(D131)*$C$114/100</f>
        <v>173.208809642349</v>
      </c>
      <c r="E114" s="101">
        <f t="shared" ref="E114:F114" si="81">(E131)*$C$114/100</f>
        <v>274.445425958621</v>
      </c>
      <c r="F114" s="101">
        <f t="shared" si="81"/>
        <v>302.024886816554</v>
      </c>
      <c r="G114" s="101">
        <f t="shared" ref="G114:H114" si="82">(G131)*$C$114/100</f>
        <v>274.953423903829</v>
      </c>
      <c r="H114" s="102">
        <f t="shared" si="82"/>
        <v>278.563896396668</v>
      </c>
      <c r="I114" s="102">
        <f t="shared" ref="I114:J114" si="83">(I131)*$C$114/100</f>
        <v>196.180196558753</v>
      </c>
      <c r="J114" s="102">
        <f t="shared" si="83"/>
        <v>226.227865342055</v>
      </c>
    </row>
    <row r="115" spans="1:10">
      <c r="A115" s="173" t="s">
        <v>110</v>
      </c>
      <c r="B115" s="114" t="s">
        <v>189</v>
      </c>
      <c r="C115" s="113">
        <v>3.92</v>
      </c>
      <c r="D115" s="101">
        <f>(D131+D114)*$C$115/100</f>
        <v>148.243646545899</v>
      </c>
      <c r="E115" s="101">
        <f t="shared" ref="E115:F115" si="84">(E131+E114)*$C$115/100</f>
        <v>234.888691897119</v>
      </c>
      <c r="F115" s="101">
        <f t="shared" si="84"/>
        <v>258.493033130061</v>
      </c>
      <c r="G115" s="101">
        <f t="shared" ref="G115:H115" si="85">(G131+G114)*$C$115/100</f>
        <v>235.323470405157</v>
      </c>
      <c r="H115" s="102">
        <f t="shared" si="85"/>
        <v>238.413553462695</v>
      </c>
      <c r="I115" s="102">
        <f t="shared" ref="I115:J115" si="86">(I131+I114)*$C$115/100</f>
        <v>167.904090894751</v>
      </c>
      <c r="J115" s="102">
        <f t="shared" si="86"/>
        <v>193.62088901742</v>
      </c>
    </row>
    <row r="116" spans="1:10">
      <c r="A116" s="173" t="s">
        <v>112</v>
      </c>
      <c r="B116" s="114" t="s">
        <v>190</v>
      </c>
      <c r="C116" s="113"/>
      <c r="D116" s="101"/>
      <c r="E116" s="101"/>
      <c r="F116" s="101"/>
      <c r="G116" s="101"/>
      <c r="H116" s="102"/>
      <c r="I116" s="102"/>
      <c r="J116" s="102"/>
    </row>
    <row r="117" spans="1:10">
      <c r="A117" s="173"/>
      <c r="B117" s="114" t="s">
        <v>191</v>
      </c>
      <c r="C117" s="113">
        <f>3+0.65</f>
        <v>3.65</v>
      </c>
      <c r="D117" s="101">
        <f>((D131+D114+D115)/(1-($C$117+$C$119)/100))*$C$117/100</f>
        <v>157.02668890685</v>
      </c>
      <c r="E117" s="101">
        <f t="shared" ref="E117:F117" si="87">((E131+E114+E115)/(1-($C$117+$C$119)/100))*$C$117/100</f>
        <v>248.805223088235</v>
      </c>
      <c r="F117" s="101">
        <f t="shared" si="87"/>
        <v>273.808058852187</v>
      </c>
      <c r="G117" s="101">
        <f t="shared" ref="G117:H117" si="88">((G131+G114+G115)/(1-($C$117+$C$119)/100))*$C$117/100</f>
        <v>249.265761068216</v>
      </c>
      <c r="H117" s="102">
        <f t="shared" si="88"/>
        <v>252.538923340448</v>
      </c>
      <c r="I117" s="102">
        <f t="shared" ref="I117:J117" si="89">((I131+I114+I115)/(1-($C$117+$C$119)/100))*$C$117/100</f>
        <v>177.851962370302</v>
      </c>
      <c r="J117" s="102">
        <f t="shared" si="89"/>
        <v>205.092412484556</v>
      </c>
    </row>
    <row r="118" spans="1:10">
      <c r="A118" s="173"/>
      <c r="B118" s="114" t="s">
        <v>192</v>
      </c>
      <c r="C118" s="113"/>
      <c r="D118" s="101"/>
      <c r="E118" s="101"/>
      <c r="F118" s="101"/>
      <c r="G118" s="101"/>
      <c r="H118" s="102"/>
      <c r="I118" s="102"/>
      <c r="J118" s="102"/>
    </row>
    <row r="119" spans="1:10">
      <c r="A119" s="173"/>
      <c r="B119" s="114" t="s">
        <v>193</v>
      </c>
      <c r="C119" s="186">
        <v>5</v>
      </c>
      <c r="D119" s="101">
        <f>((D131+D114+D115)/(1-($C$117+$C$119)/100))*$C$119/100</f>
        <v>215.105053297055</v>
      </c>
      <c r="E119" s="101">
        <f t="shared" ref="E119:F119" si="90">((E131+E114+E115)/(1-($C$117+$C$119)/100))*$C$119/100</f>
        <v>340.82907272361</v>
      </c>
      <c r="F119" s="101">
        <f t="shared" si="90"/>
        <v>375.079532674228</v>
      </c>
      <c r="G119" s="101">
        <f t="shared" ref="G119:H119" si="91">((G131+G114+G115)/(1-($C$117+$C$119)/100))*$C$119/100</f>
        <v>341.459946668788</v>
      </c>
      <c r="H119" s="102">
        <f t="shared" si="91"/>
        <v>345.943730603354</v>
      </c>
      <c r="I119" s="102">
        <f t="shared" ref="I119:J119" si="92">((I131+I114+I115)/(1-($C$117+$C$119)/100))*$C$119/100</f>
        <v>243.632825164798</v>
      </c>
      <c r="J119" s="102">
        <f t="shared" si="92"/>
        <v>280.948510252817</v>
      </c>
    </row>
    <row r="120" spans="1:10">
      <c r="A120" s="173"/>
      <c r="B120" s="114" t="s">
        <v>194</v>
      </c>
      <c r="C120" s="113"/>
      <c r="D120" s="101"/>
      <c r="E120" s="101"/>
      <c r="F120" s="101"/>
      <c r="G120" s="101"/>
      <c r="H120" s="102"/>
      <c r="I120" s="102"/>
      <c r="J120" s="102"/>
    </row>
    <row r="121" ht="15.75" spans="1:10">
      <c r="A121" s="187"/>
      <c r="B121" s="188" t="s">
        <v>31</v>
      </c>
      <c r="C121" s="38">
        <f t="shared" ref="C121:H121" si="93">SUM(C114:C120)</f>
        <v>17.37</v>
      </c>
      <c r="D121" s="153">
        <f t="shared" si="93"/>
        <v>693.584198392153</v>
      </c>
      <c r="E121" s="153">
        <f t="shared" si="93"/>
        <v>1098.96841366758</v>
      </c>
      <c r="F121" s="153">
        <f t="shared" si="93"/>
        <v>1209.40551147303</v>
      </c>
      <c r="G121" s="153">
        <f t="shared" si="93"/>
        <v>1101.00260204599</v>
      </c>
      <c r="H121" s="154">
        <f t="shared" si="93"/>
        <v>1115.46010380316</v>
      </c>
      <c r="I121" s="154">
        <f t="shared" ref="I121:J121" si="94">SUM(I114:I120)</f>
        <v>785.569074988604</v>
      </c>
      <c r="J121" s="154">
        <f t="shared" si="94"/>
        <v>905.889677096848</v>
      </c>
    </row>
    <row r="122" spans="1:5">
      <c r="A122" s="183"/>
      <c r="B122" s="184"/>
      <c r="C122" s="185"/>
      <c r="D122" s="185"/>
      <c r="E122" s="1"/>
    </row>
    <row r="123" ht="15.75" spans="1:5">
      <c r="A123" s="189" t="s">
        <v>195</v>
      </c>
      <c r="B123" s="189"/>
      <c r="C123" s="189"/>
      <c r="D123" s="189"/>
      <c r="E123" s="189"/>
    </row>
    <row r="124" ht="30" spans="1:10">
      <c r="A124" s="55" t="s">
        <v>196</v>
      </c>
      <c r="B124" s="56"/>
      <c r="C124" s="56"/>
      <c r="D124" s="72" t="s">
        <v>227</v>
      </c>
      <c r="E124" s="73" t="s">
        <v>228</v>
      </c>
      <c r="F124" s="73" t="s">
        <v>229</v>
      </c>
      <c r="G124" s="73" t="s">
        <v>230</v>
      </c>
      <c r="H124" s="95" t="s">
        <v>231</v>
      </c>
      <c r="I124" s="73" t="s">
        <v>232</v>
      </c>
      <c r="J124" s="73" t="s">
        <v>233</v>
      </c>
    </row>
    <row r="125" spans="1:10">
      <c r="A125" s="190"/>
      <c r="B125" s="143" t="s">
        <v>197</v>
      </c>
      <c r="C125" s="143"/>
      <c r="D125" s="112" t="s">
        <v>107</v>
      </c>
      <c r="E125" s="112" t="s">
        <v>107</v>
      </c>
      <c r="F125" s="112" t="s">
        <v>107</v>
      </c>
      <c r="G125" s="112" t="s">
        <v>107</v>
      </c>
      <c r="H125" s="144" t="s">
        <v>107</v>
      </c>
      <c r="I125" s="144" t="s">
        <v>107</v>
      </c>
      <c r="J125" s="144" t="s">
        <v>107</v>
      </c>
    </row>
    <row r="126" spans="1:10">
      <c r="A126" s="190" t="s">
        <v>108</v>
      </c>
      <c r="B126" s="145" t="s">
        <v>198</v>
      </c>
      <c r="C126" s="145"/>
      <c r="D126" s="101">
        <f>D36</f>
        <v>1579.62</v>
      </c>
      <c r="E126" s="101">
        <f t="shared" ref="E126:H126" si="95">E36</f>
        <v>2815.19</v>
      </c>
      <c r="F126" s="101">
        <f t="shared" si="95"/>
        <v>3195.9005</v>
      </c>
      <c r="G126" s="101">
        <f t="shared" si="95"/>
        <v>2821.39</v>
      </c>
      <c r="H126" s="102">
        <f t="shared" si="95"/>
        <v>2865.455</v>
      </c>
      <c r="I126" s="102">
        <f t="shared" ref="I126:J126" si="96">I36</f>
        <v>1904.09</v>
      </c>
      <c r="J126" s="102">
        <f t="shared" si="96"/>
        <v>2270.815</v>
      </c>
    </row>
    <row r="127" spans="1:10">
      <c r="A127" s="190" t="s">
        <v>110</v>
      </c>
      <c r="B127" s="145" t="s">
        <v>199</v>
      </c>
      <c r="C127" s="145"/>
      <c r="D127" s="101">
        <f>D71</f>
        <v>1838.74421</v>
      </c>
      <c r="E127" s="101">
        <f t="shared" ref="E127:H127" si="97">E71</f>
        <v>2605.415395</v>
      </c>
      <c r="F127" s="101">
        <f t="shared" si="97"/>
        <v>2766.35226025</v>
      </c>
      <c r="G127" s="101">
        <f t="shared" si="97"/>
        <v>2609.262495</v>
      </c>
      <c r="H127" s="102">
        <f t="shared" si="97"/>
        <v>2636.6048275</v>
      </c>
      <c r="I127" s="102">
        <f t="shared" ref="I127:J127" si="98">I71</f>
        <v>1964.783845</v>
      </c>
      <c r="J127" s="102">
        <f t="shared" si="98"/>
        <v>2192.3367075</v>
      </c>
    </row>
    <row r="128" spans="1:10">
      <c r="A128" s="190" t="s">
        <v>112</v>
      </c>
      <c r="B128" s="145" t="s">
        <v>200</v>
      </c>
      <c r="C128" s="145"/>
      <c r="D128" s="101">
        <f>D81</f>
        <v>104.853622307</v>
      </c>
      <c r="E128" s="101">
        <f t="shared" ref="E128:H128" si="99">E81</f>
        <v>186.869543929833</v>
      </c>
      <c r="F128" s="101">
        <f t="shared" si="99"/>
        <v>212.140732554508</v>
      </c>
      <c r="G128" s="101">
        <f t="shared" si="99"/>
        <v>187.281093833167</v>
      </c>
      <c r="H128" s="102">
        <f t="shared" si="99"/>
        <v>190.206085202583</v>
      </c>
      <c r="I128" s="102">
        <f t="shared" ref="I128:J128" si="100">I81</f>
        <v>126.391621844833</v>
      </c>
      <c r="J128" s="102">
        <f t="shared" si="100"/>
        <v>150.734466731917</v>
      </c>
    </row>
    <row r="129" spans="1:10">
      <c r="A129" s="190" t="s">
        <v>114</v>
      </c>
      <c r="B129" s="145" t="s">
        <v>201</v>
      </c>
      <c r="C129" s="145"/>
      <c r="D129" s="101">
        <f>D102</f>
        <v>39.2294157450905</v>
      </c>
      <c r="E129" s="101">
        <f t="shared" ref="E129:H129" si="101">E102</f>
        <v>64.0684823779182</v>
      </c>
      <c r="F129" s="101">
        <f t="shared" si="101"/>
        <v>71.7220297101756</v>
      </c>
      <c r="G129" s="101">
        <f t="shared" si="101"/>
        <v>64.1931229997556</v>
      </c>
      <c r="H129" s="102">
        <f t="shared" si="101"/>
        <v>65.0789760644751</v>
      </c>
      <c r="I129" s="102">
        <f t="shared" ref="I129:J129" si="102">I102</f>
        <v>45.7523419656637</v>
      </c>
      <c r="J129" s="102">
        <f t="shared" si="102"/>
        <v>53.1247342307104</v>
      </c>
    </row>
    <row r="130" spans="1:10">
      <c r="A130" s="190" t="s">
        <v>116</v>
      </c>
      <c r="B130" s="145" t="s">
        <v>202</v>
      </c>
      <c r="C130" s="145"/>
      <c r="D130" s="101">
        <f>D110</f>
        <v>46.0696194968553</v>
      </c>
      <c r="E130" s="101">
        <f t="shared" ref="E130:H130" si="103">E110</f>
        <v>46.0696194968553</v>
      </c>
      <c r="F130" s="101">
        <f t="shared" si="103"/>
        <v>46.0696194968553</v>
      </c>
      <c r="G130" s="101">
        <f t="shared" si="103"/>
        <v>46.0696194968553</v>
      </c>
      <c r="H130" s="102">
        <f t="shared" si="103"/>
        <v>46.0696194968553</v>
      </c>
      <c r="I130" s="102">
        <f t="shared" ref="I130:J130" si="104">I110</f>
        <v>46.0696194968553</v>
      </c>
      <c r="J130" s="102">
        <f t="shared" si="104"/>
        <v>46.0696194968553</v>
      </c>
    </row>
    <row r="131" spans="1:10">
      <c r="A131" s="190"/>
      <c r="B131" s="143" t="s">
        <v>203</v>
      </c>
      <c r="C131" s="143"/>
      <c r="D131" s="103">
        <f>SUM(D126:D130)</f>
        <v>3608.51686754895</v>
      </c>
      <c r="E131" s="103">
        <f t="shared" ref="E131:H131" si="105">SUM(E126:E130)</f>
        <v>5717.61304080461</v>
      </c>
      <c r="F131" s="103">
        <f t="shared" si="105"/>
        <v>6292.18514201154</v>
      </c>
      <c r="G131" s="103">
        <f t="shared" si="105"/>
        <v>5728.19633132978</v>
      </c>
      <c r="H131" s="104">
        <f t="shared" si="105"/>
        <v>5803.41450826391</v>
      </c>
      <c r="I131" s="104">
        <f t="shared" ref="I131:J131" si="106">SUM(I126:I130)</f>
        <v>4087.08742830735</v>
      </c>
      <c r="J131" s="104">
        <f t="shared" si="106"/>
        <v>4713.08052795948</v>
      </c>
    </row>
    <row r="132" spans="1:10">
      <c r="A132" s="190" t="s">
        <v>118</v>
      </c>
      <c r="B132" s="145" t="s">
        <v>204</v>
      </c>
      <c r="C132" s="145"/>
      <c r="D132" s="101">
        <f>D121</f>
        <v>693.584198392153</v>
      </c>
      <c r="E132" s="101">
        <f t="shared" ref="E132:H132" si="107">E121</f>
        <v>1098.96841366758</v>
      </c>
      <c r="F132" s="101">
        <f t="shared" si="107"/>
        <v>1209.40551147303</v>
      </c>
      <c r="G132" s="101">
        <f t="shared" si="107"/>
        <v>1101.00260204599</v>
      </c>
      <c r="H132" s="102">
        <f t="shared" si="107"/>
        <v>1115.46010380316</v>
      </c>
      <c r="I132" s="102">
        <f t="shared" ref="I132:J132" si="108">I121</f>
        <v>785.569074988604</v>
      </c>
      <c r="J132" s="102">
        <f t="shared" si="108"/>
        <v>905.889677096848</v>
      </c>
    </row>
    <row r="133" spans="1:10">
      <c r="A133" s="190"/>
      <c r="B133" s="143" t="s">
        <v>205</v>
      </c>
      <c r="C133" s="143"/>
      <c r="D133" s="103">
        <f>SUM(D131:D132)</f>
        <v>4302.1010659411</v>
      </c>
      <c r="E133" s="103">
        <f t="shared" ref="E133:H133" si="109">SUM(E131:E132)</f>
        <v>6816.58145447219</v>
      </c>
      <c r="F133" s="103">
        <f t="shared" si="109"/>
        <v>7501.59065348457</v>
      </c>
      <c r="G133" s="103">
        <f t="shared" si="109"/>
        <v>6829.19893337577</v>
      </c>
      <c r="H133" s="104">
        <f t="shared" si="109"/>
        <v>6918.87461206708</v>
      </c>
      <c r="I133" s="104">
        <f t="shared" ref="I133:J133" si="110">SUM(I131:I132)</f>
        <v>4872.65650329596</v>
      </c>
      <c r="J133" s="104">
        <f t="shared" si="110"/>
        <v>5618.97020505633</v>
      </c>
    </row>
    <row r="134" ht="15.75" spans="1:10">
      <c r="A134" s="88"/>
      <c r="B134" s="152" t="s">
        <v>206</v>
      </c>
      <c r="C134" s="152"/>
      <c r="D134" s="191">
        <f>D133/D36</f>
        <v>2.72350379581235</v>
      </c>
      <c r="E134" s="191">
        <f>E133/E36</f>
        <v>2.4213575120941</v>
      </c>
      <c r="F134" s="191">
        <f>F133/F36</f>
        <v>2.34725413181185</v>
      </c>
      <c r="G134" s="191">
        <f>G133/G36</f>
        <v>2.42050866182122</v>
      </c>
      <c r="H134" s="192">
        <f>H133/H36</f>
        <v>2.41458149301492</v>
      </c>
      <c r="I134" s="192">
        <f t="shared" ref="I134:J134" si="111">I133/I36</f>
        <v>2.55904736818951</v>
      </c>
      <c r="J134" s="192">
        <f t="shared" si="111"/>
        <v>2.47442887467994</v>
      </c>
    </row>
    <row r="135" spans="1:5">
      <c r="A135" s="1"/>
      <c r="B135" s="193"/>
      <c r="C135" s="1"/>
      <c r="D135" s="1"/>
      <c r="E135" s="1"/>
    </row>
    <row r="136" ht="15.75" spans="1:5">
      <c r="A136" s="1"/>
      <c r="B136" s="1"/>
      <c r="C136" s="1"/>
      <c r="D136" s="1"/>
      <c r="E136" s="1"/>
    </row>
    <row r="137" ht="30" spans="1:10">
      <c r="A137" s="93" t="s">
        <v>207</v>
      </c>
      <c r="B137" s="94"/>
      <c r="C137" s="72"/>
      <c r="D137" s="72" t="s">
        <v>227</v>
      </c>
      <c r="E137" s="73" t="s">
        <v>228</v>
      </c>
      <c r="F137" s="73" t="s">
        <v>229</v>
      </c>
      <c r="G137" s="73" t="s">
        <v>230</v>
      </c>
      <c r="H137" s="95" t="s">
        <v>231</v>
      </c>
      <c r="I137" s="73" t="s">
        <v>232</v>
      </c>
      <c r="J137" s="73" t="s">
        <v>233</v>
      </c>
    </row>
    <row r="138" spans="1:10">
      <c r="A138" s="172">
        <v>6</v>
      </c>
      <c r="B138" s="110" t="s">
        <v>187</v>
      </c>
      <c r="C138" s="111" t="s">
        <v>130</v>
      </c>
      <c r="D138" s="112" t="s">
        <v>107</v>
      </c>
      <c r="E138" s="112" t="s">
        <v>107</v>
      </c>
      <c r="F138" s="112" t="s">
        <v>107</v>
      </c>
      <c r="G138" s="112" t="s">
        <v>107</v>
      </c>
      <c r="H138" s="144" t="s">
        <v>107</v>
      </c>
      <c r="I138" s="144" t="s">
        <v>107</v>
      </c>
      <c r="J138" s="144" t="s">
        <v>107</v>
      </c>
    </row>
    <row r="139" spans="1:10">
      <c r="A139" s="173" t="s">
        <v>108</v>
      </c>
      <c r="B139" s="114" t="s">
        <v>188</v>
      </c>
      <c r="C139" s="113">
        <v>4.8</v>
      </c>
      <c r="D139" s="101">
        <f>(D156)*$C$139/100</f>
        <v>173.208809642349</v>
      </c>
      <c r="E139" s="101">
        <f t="shared" ref="E139:H139" si="112">(E156)*$C$139/100</f>
        <v>274.445425958621</v>
      </c>
      <c r="F139" s="101">
        <f t="shared" si="112"/>
        <v>302.024886816554</v>
      </c>
      <c r="G139" s="101">
        <f t="shared" si="112"/>
        <v>274.953423903829</v>
      </c>
      <c r="H139" s="102">
        <f t="shared" si="112"/>
        <v>278.563896396668</v>
      </c>
      <c r="I139" s="102">
        <f t="shared" ref="I139:J139" si="113">(I156)*$C$139/100</f>
        <v>196.180196558753</v>
      </c>
      <c r="J139" s="102">
        <f t="shared" si="113"/>
        <v>226.227865342055</v>
      </c>
    </row>
    <row r="140" spans="1:10">
      <c r="A140" s="173" t="s">
        <v>110</v>
      </c>
      <c r="B140" s="114" t="s">
        <v>189</v>
      </c>
      <c r="C140" s="113">
        <v>3.92</v>
      </c>
      <c r="D140" s="101">
        <f>(D156+D139)*$C$140/100</f>
        <v>148.243646545899</v>
      </c>
      <c r="E140" s="101">
        <f t="shared" ref="E140:H140" si="114">(E156+E139)*$C$140/100</f>
        <v>234.888691897119</v>
      </c>
      <c r="F140" s="101">
        <f t="shared" si="114"/>
        <v>258.493033130061</v>
      </c>
      <c r="G140" s="101">
        <f t="shared" si="114"/>
        <v>235.323470405157</v>
      </c>
      <c r="H140" s="102">
        <f t="shared" si="114"/>
        <v>238.413553462695</v>
      </c>
      <c r="I140" s="102">
        <f t="shared" ref="I140:J140" si="115">(I156+I139)*$C$140/100</f>
        <v>167.904090894751</v>
      </c>
      <c r="J140" s="102">
        <f t="shared" si="115"/>
        <v>193.62088901742</v>
      </c>
    </row>
    <row r="141" spans="1:10">
      <c r="A141" s="173" t="s">
        <v>112</v>
      </c>
      <c r="B141" s="114" t="s">
        <v>190</v>
      </c>
      <c r="C141" s="113"/>
      <c r="D141" s="101"/>
      <c r="E141" s="101"/>
      <c r="F141" s="101"/>
      <c r="G141" s="101"/>
      <c r="H141" s="102"/>
      <c r="I141" s="102"/>
      <c r="J141" s="102"/>
    </row>
    <row r="142" spans="1:10">
      <c r="A142" s="173"/>
      <c r="B142" s="114" t="s">
        <v>208</v>
      </c>
      <c r="C142" s="115">
        <v>9.25</v>
      </c>
      <c r="D142" s="101">
        <f>((D156+D139+D140)/(1-($C$142+$C$144)/100))*$C$142/100</f>
        <v>423.932550957073</v>
      </c>
      <c r="E142" s="101">
        <f t="shared" ref="E142:H142" si="116">((E156+E139+E140)/(1-($C$142+$C$144)/100))*$C$142/100</f>
        <v>671.711501079979</v>
      </c>
      <c r="F142" s="101">
        <f t="shared" si="116"/>
        <v>739.212866741842</v>
      </c>
      <c r="G142" s="101">
        <f t="shared" si="116"/>
        <v>672.95483775112</v>
      </c>
      <c r="H142" s="102">
        <f t="shared" si="116"/>
        <v>681.791552333998</v>
      </c>
      <c r="I142" s="102">
        <f t="shared" ref="I142:J142" si="117">((I156+I139+I140)/(1-($C$142+$C$144)/100))*$C$142/100</f>
        <v>480.155549513562</v>
      </c>
      <c r="J142" s="102">
        <f t="shared" si="117"/>
        <v>553.697910920704</v>
      </c>
    </row>
    <row r="143" spans="1:10">
      <c r="A143" s="173"/>
      <c r="B143" s="114" t="s">
        <v>192</v>
      </c>
      <c r="C143" s="113"/>
      <c r="D143" s="101"/>
      <c r="E143" s="101"/>
      <c r="F143" s="101"/>
      <c r="G143" s="101"/>
      <c r="H143" s="102"/>
      <c r="I143" s="102"/>
      <c r="J143" s="102"/>
    </row>
    <row r="144" spans="1:10">
      <c r="A144" s="173"/>
      <c r="B144" s="114" t="s">
        <v>193</v>
      </c>
      <c r="C144" s="186">
        <v>5</v>
      </c>
      <c r="D144" s="101">
        <f>((D156+D139+D140)/(1-($C$142+$C$144)/100))*$C$144/100</f>
        <v>229.152730247067</v>
      </c>
      <c r="E144" s="101">
        <f t="shared" ref="E144:H144" si="118">((E156+E139+E140)/(1-($C$142+$C$144)/100))*$C$144/100</f>
        <v>363.08729788107</v>
      </c>
      <c r="F144" s="101">
        <f t="shared" si="118"/>
        <v>399.574522563158</v>
      </c>
      <c r="G144" s="101">
        <f t="shared" si="118"/>
        <v>363.759371757362</v>
      </c>
      <c r="H144" s="102">
        <f t="shared" si="118"/>
        <v>368.535974234593</v>
      </c>
      <c r="I144" s="102">
        <f t="shared" ref="I144:J144" si="119">((I156+I139+I140)/(1-($C$142+$C$144)/100))*$C$144/100</f>
        <v>259.543540277601</v>
      </c>
      <c r="J144" s="102">
        <f t="shared" si="119"/>
        <v>299.296168065245</v>
      </c>
    </row>
    <row r="145" spans="1:10">
      <c r="A145" s="173"/>
      <c r="B145" s="114" t="s">
        <v>194</v>
      </c>
      <c r="C145" s="113"/>
      <c r="D145" s="101"/>
      <c r="E145" s="101"/>
      <c r="F145" s="101"/>
      <c r="G145" s="101"/>
      <c r="H145" s="102"/>
      <c r="I145" s="102"/>
      <c r="J145" s="102"/>
    </row>
    <row r="146" ht="15.75" spans="1:10">
      <c r="A146" s="187"/>
      <c r="B146" s="188" t="s">
        <v>31</v>
      </c>
      <c r="C146" s="38">
        <f>SUM(C139:C145)</f>
        <v>22.97</v>
      </c>
      <c r="D146" s="153">
        <f>SUM(D139:D145)</f>
        <v>974.537737392388</v>
      </c>
      <c r="E146" s="153">
        <f t="shared" ref="E146:H146" si="120">SUM(E139:E145)</f>
        <v>1544.13291681679</v>
      </c>
      <c r="F146" s="153">
        <f t="shared" si="120"/>
        <v>1699.30530925161</v>
      </c>
      <c r="G146" s="153">
        <f t="shared" si="120"/>
        <v>1546.99110381747</v>
      </c>
      <c r="H146" s="154">
        <f t="shared" si="120"/>
        <v>1567.30497642795</v>
      </c>
      <c r="I146" s="154">
        <f t="shared" ref="I146:J146" si="121">SUM(I139:I145)</f>
        <v>1103.78337724467</v>
      </c>
      <c r="J146" s="154">
        <f t="shared" si="121"/>
        <v>1272.84283334542</v>
      </c>
    </row>
    <row r="147" spans="1:5">
      <c r="A147" s="121"/>
      <c r="B147" s="121"/>
      <c r="C147" s="121"/>
      <c r="D147" s="121"/>
      <c r="E147" s="1"/>
    </row>
    <row r="148" ht="15.75" spans="1:5">
      <c r="A148" s="189" t="s">
        <v>209</v>
      </c>
      <c r="B148" s="189"/>
      <c r="C148" s="189"/>
      <c r="D148" s="189"/>
      <c r="E148" s="189"/>
    </row>
    <row r="149" ht="30" spans="1:10">
      <c r="A149" s="194" t="s">
        <v>210</v>
      </c>
      <c r="B149" s="195"/>
      <c r="C149" s="195"/>
      <c r="D149" s="72" t="s">
        <v>227</v>
      </c>
      <c r="E149" s="73" t="s">
        <v>228</v>
      </c>
      <c r="F149" s="73" t="s">
        <v>229</v>
      </c>
      <c r="G149" s="73" t="s">
        <v>230</v>
      </c>
      <c r="H149" s="95" t="s">
        <v>231</v>
      </c>
      <c r="I149" s="73" t="s">
        <v>232</v>
      </c>
      <c r="J149" s="73" t="s">
        <v>233</v>
      </c>
    </row>
    <row r="150" spans="1:10">
      <c r="A150" s="190"/>
      <c r="B150" s="143" t="s">
        <v>197</v>
      </c>
      <c r="C150" s="143"/>
      <c r="D150" s="112" t="s">
        <v>107</v>
      </c>
      <c r="E150" s="112" t="s">
        <v>107</v>
      </c>
      <c r="F150" s="112" t="s">
        <v>107</v>
      </c>
      <c r="G150" s="112" t="s">
        <v>107</v>
      </c>
      <c r="H150" s="144" t="s">
        <v>107</v>
      </c>
      <c r="I150" s="144" t="s">
        <v>107</v>
      </c>
      <c r="J150" s="144" t="s">
        <v>107</v>
      </c>
    </row>
    <row r="151" spans="1:10">
      <c r="A151" s="190" t="s">
        <v>108</v>
      </c>
      <c r="B151" s="145" t="s">
        <v>198</v>
      </c>
      <c r="C151" s="145"/>
      <c r="D151" s="101">
        <f t="shared" ref="D151:H155" si="122">D126</f>
        <v>1579.62</v>
      </c>
      <c r="E151" s="101">
        <f t="shared" si="122"/>
        <v>2815.19</v>
      </c>
      <c r="F151" s="101">
        <f t="shared" si="122"/>
        <v>3195.9005</v>
      </c>
      <c r="G151" s="101">
        <f t="shared" si="122"/>
        <v>2821.39</v>
      </c>
      <c r="H151" s="102">
        <f t="shared" si="122"/>
        <v>2865.455</v>
      </c>
      <c r="I151" s="102">
        <f t="shared" ref="I151:J151" si="123">I126</f>
        <v>1904.09</v>
      </c>
      <c r="J151" s="102">
        <f t="shared" si="123"/>
        <v>2270.815</v>
      </c>
    </row>
    <row r="152" spans="1:10">
      <c r="A152" s="190" t="s">
        <v>110</v>
      </c>
      <c r="B152" s="145" t="s">
        <v>199</v>
      </c>
      <c r="C152" s="145"/>
      <c r="D152" s="101">
        <f t="shared" si="122"/>
        <v>1838.74421</v>
      </c>
      <c r="E152" s="101">
        <f t="shared" si="122"/>
        <v>2605.415395</v>
      </c>
      <c r="F152" s="101">
        <f t="shared" si="122"/>
        <v>2766.35226025</v>
      </c>
      <c r="G152" s="101">
        <f t="shared" si="122"/>
        <v>2609.262495</v>
      </c>
      <c r="H152" s="102">
        <f t="shared" si="122"/>
        <v>2636.6048275</v>
      </c>
      <c r="I152" s="102">
        <f t="shared" ref="I152:J152" si="124">I127</f>
        <v>1964.783845</v>
      </c>
      <c r="J152" s="102">
        <f t="shared" si="124"/>
        <v>2192.3367075</v>
      </c>
    </row>
    <row r="153" spans="1:10">
      <c r="A153" s="190" t="s">
        <v>112</v>
      </c>
      <c r="B153" s="145" t="s">
        <v>200</v>
      </c>
      <c r="C153" s="145"/>
      <c r="D153" s="101">
        <f t="shared" si="122"/>
        <v>104.853622307</v>
      </c>
      <c r="E153" s="101">
        <f t="shared" si="122"/>
        <v>186.869543929833</v>
      </c>
      <c r="F153" s="101">
        <f t="shared" si="122"/>
        <v>212.140732554508</v>
      </c>
      <c r="G153" s="101">
        <f t="shared" si="122"/>
        <v>187.281093833167</v>
      </c>
      <c r="H153" s="102">
        <f t="shared" si="122"/>
        <v>190.206085202583</v>
      </c>
      <c r="I153" s="102">
        <f t="shared" ref="I153:J153" si="125">I128</f>
        <v>126.391621844833</v>
      </c>
      <c r="J153" s="102">
        <f t="shared" si="125"/>
        <v>150.734466731917</v>
      </c>
    </row>
    <row r="154" spans="1:10">
      <c r="A154" s="190" t="s">
        <v>114</v>
      </c>
      <c r="B154" s="145" t="s">
        <v>201</v>
      </c>
      <c r="C154" s="145"/>
      <c r="D154" s="101">
        <f t="shared" si="122"/>
        <v>39.2294157450905</v>
      </c>
      <c r="E154" s="101">
        <f t="shared" si="122"/>
        <v>64.0684823779182</v>
      </c>
      <c r="F154" s="101">
        <f t="shared" si="122"/>
        <v>71.7220297101756</v>
      </c>
      <c r="G154" s="101">
        <f t="shared" si="122"/>
        <v>64.1931229997556</v>
      </c>
      <c r="H154" s="102">
        <f t="shared" si="122"/>
        <v>65.0789760644751</v>
      </c>
      <c r="I154" s="102">
        <f t="shared" ref="I154:J154" si="126">I129</f>
        <v>45.7523419656637</v>
      </c>
      <c r="J154" s="102">
        <f t="shared" si="126"/>
        <v>53.1247342307104</v>
      </c>
    </row>
    <row r="155" spans="1:10">
      <c r="A155" s="190" t="s">
        <v>116</v>
      </c>
      <c r="B155" s="145" t="s">
        <v>202</v>
      </c>
      <c r="C155" s="145"/>
      <c r="D155" s="101">
        <f t="shared" si="122"/>
        <v>46.0696194968553</v>
      </c>
      <c r="E155" s="101">
        <f t="shared" si="122"/>
        <v>46.0696194968553</v>
      </c>
      <c r="F155" s="101">
        <f t="shared" si="122"/>
        <v>46.0696194968553</v>
      </c>
      <c r="G155" s="101">
        <f t="shared" si="122"/>
        <v>46.0696194968553</v>
      </c>
      <c r="H155" s="102">
        <f t="shared" si="122"/>
        <v>46.0696194968553</v>
      </c>
      <c r="I155" s="102">
        <f t="shared" ref="I155:J155" si="127">I130</f>
        <v>46.0696194968553</v>
      </c>
      <c r="J155" s="102">
        <f t="shared" si="127"/>
        <v>46.0696194968553</v>
      </c>
    </row>
    <row r="156" spans="1:10">
      <c r="A156" s="190"/>
      <c r="B156" s="143" t="s">
        <v>203</v>
      </c>
      <c r="C156" s="143"/>
      <c r="D156" s="103">
        <f>SUM(D151:D155)</f>
        <v>3608.51686754895</v>
      </c>
      <c r="E156" s="103">
        <f t="shared" ref="E156:H156" si="128">SUM(E151:E155)</f>
        <v>5717.61304080461</v>
      </c>
      <c r="F156" s="103">
        <f t="shared" si="128"/>
        <v>6292.18514201154</v>
      </c>
      <c r="G156" s="103">
        <f t="shared" si="128"/>
        <v>5728.19633132978</v>
      </c>
      <c r="H156" s="104">
        <f t="shared" si="128"/>
        <v>5803.41450826391</v>
      </c>
      <c r="I156" s="104">
        <f t="shared" ref="I156:J156" si="129">SUM(I151:I155)</f>
        <v>4087.08742830735</v>
      </c>
      <c r="J156" s="104">
        <f t="shared" si="129"/>
        <v>4713.08052795948</v>
      </c>
    </row>
    <row r="157" spans="1:10">
      <c r="A157" s="190" t="s">
        <v>118</v>
      </c>
      <c r="B157" s="145" t="s">
        <v>204</v>
      </c>
      <c r="C157" s="145"/>
      <c r="D157" s="101">
        <f>D146</f>
        <v>974.537737392388</v>
      </c>
      <c r="E157" s="101">
        <f t="shared" ref="E157:H157" si="130">E146</f>
        <v>1544.13291681679</v>
      </c>
      <c r="F157" s="101">
        <f t="shared" si="130"/>
        <v>1699.30530925161</v>
      </c>
      <c r="G157" s="101">
        <f t="shared" si="130"/>
        <v>1546.99110381747</v>
      </c>
      <c r="H157" s="102">
        <f t="shared" si="130"/>
        <v>1567.30497642795</v>
      </c>
      <c r="I157" s="102">
        <f t="shared" ref="I157:J157" si="131">I146</f>
        <v>1103.78337724467</v>
      </c>
      <c r="J157" s="102">
        <f t="shared" si="131"/>
        <v>1272.84283334542</v>
      </c>
    </row>
    <row r="158" spans="1:10">
      <c r="A158" s="190"/>
      <c r="B158" s="143" t="s">
        <v>205</v>
      </c>
      <c r="C158" s="143"/>
      <c r="D158" s="103">
        <f>SUM(D156:D157)</f>
        <v>4583.05460494133</v>
      </c>
      <c r="E158" s="103">
        <f t="shared" ref="E158:H158" si="132">SUM(E156:E157)</f>
        <v>7261.7459576214</v>
      </c>
      <c r="F158" s="103">
        <f t="shared" si="132"/>
        <v>7991.49045126315</v>
      </c>
      <c r="G158" s="103">
        <f t="shared" si="132"/>
        <v>7275.18743514725</v>
      </c>
      <c r="H158" s="104">
        <f t="shared" si="132"/>
        <v>7370.71948469187</v>
      </c>
      <c r="I158" s="104">
        <f t="shared" ref="I158:J158" si="133">SUM(I156:I157)</f>
        <v>5190.87080555202</v>
      </c>
      <c r="J158" s="104">
        <f t="shared" si="133"/>
        <v>5985.92336130491</v>
      </c>
    </row>
    <row r="159" ht="15.75" spans="1:10">
      <c r="A159" s="88"/>
      <c r="B159" s="152" t="s">
        <v>206</v>
      </c>
      <c r="C159" s="152"/>
      <c r="D159" s="191">
        <f>D158/D36</f>
        <v>2.90136526819193</v>
      </c>
      <c r="E159" s="191">
        <f>E158/E36</f>
        <v>2.57948698227167</v>
      </c>
      <c r="F159" s="191">
        <f>F158/F36</f>
        <v>2.50054419756283</v>
      </c>
      <c r="G159" s="191">
        <f>G158/G36</f>
        <v>2.57858269687893</v>
      </c>
      <c r="H159" s="192">
        <f>H158/H36</f>
        <v>2.5722684476608</v>
      </c>
      <c r="I159" s="192">
        <f t="shared" ref="I159:J159" si="134">I158/I36</f>
        <v>2.72616882896923</v>
      </c>
      <c r="J159" s="192">
        <f t="shared" si="134"/>
        <v>2.63602422976108</v>
      </c>
    </row>
  </sheetData>
  <mergeCells count="108">
    <mergeCell ref="A1:E1"/>
    <mergeCell ref="A2:E2"/>
    <mergeCell ref="A4:E4"/>
    <mergeCell ref="A5:E5"/>
    <mergeCell ref="A6:E6"/>
    <mergeCell ref="A7:E7"/>
    <mergeCell ref="A8:B8"/>
    <mergeCell ref="C8:E8"/>
    <mergeCell ref="A9:B9"/>
    <mergeCell ref="C9:E9"/>
    <mergeCell ref="A11:E11"/>
    <mergeCell ref="A12:B12"/>
    <mergeCell ref="C12:E12"/>
    <mergeCell ref="A13:B13"/>
    <mergeCell ref="C13:E13"/>
    <mergeCell ref="A14:B14"/>
    <mergeCell ref="C14:E14"/>
    <mergeCell ref="A15:B15"/>
    <mergeCell ref="C15:E15"/>
    <mergeCell ref="A16:B16"/>
    <mergeCell ref="C16:E16"/>
    <mergeCell ref="A18:D18"/>
    <mergeCell ref="A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D37"/>
    <mergeCell ref="A38:C38"/>
    <mergeCell ref="A39:B39"/>
    <mergeCell ref="A45:C45"/>
    <mergeCell ref="A58:C58"/>
    <mergeCell ref="B59:C59"/>
    <mergeCell ref="B60:C60"/>
    <mergeCell ref="B61:C61"/>
    <mergeCell ref="B62:C62"/>
    <mergeCell ref="B63:C63"/>
    <mergeCell ref="B64:C64"/>
    <mergeCell ref="A66:C66"/>
    <mergeCell ref="B67:C67"/>
    <mergeCell ref="B68:C68"/>
    <mergeCell ref="B69:C69"/>
    <mergeCell ref="B70:C70"/>
    <mergeCell ref="B71:C71"/>
    <mergeCell ref="A73:C73"/>
    <mergeCell ref="B74:C74"/>
    <mergeCell ref="B75:C75"/>
    <mergeCell ref="B76:C76"/>
    <mergeCell ref="B77:C77"/>
    <mergeCell ref="B78:C78"/>
    <mergeCell ref="B79:C79"/>
    <mergeCell ref="B80:C80"/>
    <mergeCell ref="B81:C81"/>
    <mergeCell ref="A83:C83"/>
    <mergeCell ref="B84:C84"/>
    <mergeCell ref="B85:C85"/>
    <mergeCell ref="B86:C86"/>
    <mergeCell ref="B87:C87"/>
    <mergeCell ref="B88:C88"/>
    <mergeCell ref="B89:C89"/>
    <mergeCell ref="B90:C90"/>
    <mergeCell ref="B91:C91"/>
    <mergeCell ref="A93:C93"/>
    <mergeCell ref="B94:C94"/>
    <mergeCell ref="B95:C95"/>
    <mergeCell ref="B96:C96"/>
    <mergeCell ref="A98:C98"/>
    <mergeCell ref="B99:C99"/>
    <mergeCell ref="B100:C100"/>
    <mergeCell ref="B101:C101"/>
    <mergeCell ref="B102:C102"/>
    <mergeCell ref="A104:C104"/>
    <mergeCell ref="B105:C105"/>
    <mergeCell ref="B106:C106"/>
    <mergeCell ref="B107:C107"/>
    <mergeCell ref="B108:C108"/>
    <mergeCell ref="B109:C109"/>
    <mergeCell ref="B110:C110"/>
    <mergeCell ref="A112:B112"/>
    <mergeCell ref="A123:E123"/>
    <mergeCell ref="A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A137:B137"/>
    <mergeCell ref="A148:E148"/>
    <mergeCell ref="A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</mergeCells>
  <pageMargins left="0.511805555555556" right="0.511805555555556" top="0.786805555555556" bottom="0.786805555555556" header="0.314583333333333" footer="0.314583333333333"/>
  <pageSetup paperSize="9" scale="77" orientation="landscape" horizontalDpi="600"/>
  <headerFooter>
    <oddHeader>&amp;L&amp;G&amp;CItálico"&amp;9Processo 23069.157348/2020-31
PE 130/2022&amp;R&amp;G</oddHeader>
    <oddFooter>&amp;L&amp;9&amp;A</oddFooter>
  </headerFooter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MENU PLANILHA</vt:lpstr>
      <vt:lpstr>Anexo II-A Salários</vt:lpstr>
      <vt:lpstr>Anexo II-B Distribuição</vt:lpstr>
      <vt:lpstr>Anexo III-A Equip.</vt:lpstr>
      <vt:lpstr>Anexo III-B Material</vt:lpstr>
      <vt:lpstr>Anexo III-C Uniformes</vt:lpstr>
      <vt:lpstr>An IV A Custo Grupo 1</vt:lpstr>
      <vt:lpstr>An IV B Custo Grupo 2</vt:lpstr>
      <vt:lpstr>An IV C Custo Grupo 3</vt:lpstr>
      <vt:lpstr>Anexo IV D - Custo Total MDO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JoaoPaulo</dc:creator>
  <cp:lastModifiedBy>JULY</cp:lastModifiedBy>
  <dcterms:created xsi:type="dcterms:W3CDTF">2020-07-21T04:53:00Z</dcterms:created>
  <cp:lastPrinted>2022-09-16T19:05:00Z</cp:lastPrinted>
  <dcterms:modified xsi:type="dcterms:W3CDTF">2022-11-09T13:34:20Z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1046-11.2.0.11380</vt:lpwstr>
  </property>
  <property fmtid="{D5CDD505-2E9C-101B-9397-08002B2CF9AE}" pid="3" name="ICV">
    <vt:lpwstr>F6CD81D36D1B4C71B88FA0DA0B5FF4B2</vt:lpwstr>
  </property>
</Properties>
</file>