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69-2022 Drenagem junto Fac Odontologia\PE 69-2022 Drenagem encosta - Fac Odonto\"/>
    </mc:Choice>
  </mc:AlternateContent>
  <xr:revisionPtr revIDLastSave="0" documentId="13_ncr:1_{29E52572-8E37-4150-9E98-56ADF9E2EFE6}" xr6:coauthVersionLast="47" xr6:coauthVersionMax="47" xr10:uidLastSave="{00000000-0000-0000-0000-000000000000}"/>
  <bookViews>
    <workbookView xWindow="-120" yWindow="-120" windowWidth="20730" windowHeight="11160" xr2:uid="{B52D1D73-2510-4378-90DA-E464D381B14C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Cronograma!$A$1:$H$31</definedName>
    <definedName name="_xlnm.Print_Area" localSheetId="1">Orçamento!$A$1:$Q$47</definedName>
    <definedName name="_xlnm.Print_Area" localSheetId="0">Resumo!$A$1:$F$25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E12" i="5"/>
  <c r="E14" i="5"/>
  <c r="E16" i="5"/>
  <c r="E18" i="5"/>
  <c r="P33" i="2"/>
  <c r="Q33" i="2" s="1"/>
  <c r="P28" i="2"/>
  <c r="Q28" i="2" s="1"/>
  <c r="P22" i="2"/>
  <c r="P20" i="2"/>
  <c r="Q16" i="2"/>
  <c r="P16" i="2"/>
  <c r="Q12" i="2"/>
  <c r="P12" i="2"/>
  <c r="I21" i="2"/>
  <c r="J21" i="2"/>
  <c r="I23" i="2"/>
  <c r="J23" i="2"/>
  <c r="I24" i="2"/>
  <c r="J24" i="2" s="1"/>
  <c r="I25" i="2"/>
  <c r="J25" i="2" s="1"/>
  <c r="I26" i="2"/>
  <c r="J26" i="2" s="1"/>
  <c r="I29" i="2"/>
  <c r="J29" i="2" s="1"/>
  <c r="I30" i="2"/>
  <c r="J30" i="2"/>
  <c r="I31" i="2"/>
  <c r="J31" i="2" s="1"/>
  <c r="I34" i="2"/>
  <c r="J34" i="2" s="1"/>
  <c r="I35" i="2"/>
  <c r="J35" i="2"/>
  <c r="Q19" i="2" l="1"/>
  <c r="Q37" i="2"/>
  <c r="K33" i="2"/>
  <c r="L33" i="2" s="1"/>
  <c r="K22" i="2"/>
  <c r="K28" i="2"/>
  <c r="L28" i="2" s="1"/>
  <c r="C16" i="4" l="1"/>
  <c r="F17" i="4" s="1"/>
  <c r="C18" i="4"/>
  <c r="D18" i="5" s="1"/>
  <c r="K20" i="2"/>
  <c r="L19" i="2" s="1"/>
  <c r="C14" i="4" s="1"/>
  <c r="I17" i="2"/>
  <c r="J17" i="2" s="1"/>
  <c r="K16" i="2" s="1"/>
  <c r="L16" i="2" s="1"/>
  <c r="C12" i="4" s="1"/>
  <c r="D12" i="5" s="1"/>
  <c r="I14" i="2"/>
  <c r="J14" i="2" s="1"/>
  <c r="I13" i="2"/>
  <c r="J13" i="2" s="1"/>
  <c r="K12" i="2" s="1"/>
  <c r="L12" i="2" s="1"/>
  <c r="L37" i="2" l="1"/>
  <c r="C10" i="4"/>
  <c r="F15" i="4"/>
  <c r="F23" i="4" s="1"/>
  <c r="D14" i="5"/>
  <c r="D16" i="5"/>
  <c r="F20" i="5"/>
  <c r="D10" i="5" l="1"/>
  <c r="D20" i="5" s="1"/>
  <c r="E11" i="4"/>
  <c r="E23" i="4" s="1"/>
  <c r="H18" i="4"/>
  <c r="H16" i="4"/>
  <c r="H14" i="4"/>
  <c r="H10" i="4"/>
  <c r="C10" i="5" l="1"/>
  <c r="C14" i="5"/>
  <c r="C18" i="5"/>
  <c r="C12" i="5"/>
  <c r="C16" i="5"/>
  <c r="H15" i="4"/>
  <c r="G17" i="4"/>
  <c r="G19" i="4"/>
  <c r="G23" i="4" s="1"/>
  <c r="E20" i="5" l="1"/>
  <c r="C20" i="5"/>
  <c r="H11" i="4"/>
  <c r="H17" i="4"/>
  <c r="C21" i="4" l="1"/>
  <c r="H19" i="4"/>
  <c r="D10" i="4" l="1"/>
  <c r="C22" i="4"/>
  <c r="D18" i="4"/>
  <c r="D16" i="4"/>
  <c r="D12" i="4"/>
  <c r="D14" i="4"/>
  <c r="E24" i="4" l="1"/>
  <c r="G24" i="4"/>
  <c r="G12" i="4" s="1"/>
  <c r="F24" i="4"/>
  <c r="D21" i="4"/>
  <c r="D22" i="4" s="1"/>
  <c r="E27" i="4" l="1"/>
  <c r="F27" i="4" s="1"/>
  <c r="F12" i="4"/>
  <c r="F13" i="4" s="1"/>
  <c r="F25" i="4" s="1"/>
  <c r="E25" i="4"/>
  <c r="E26" i="4" s="1"/>
  <c r="F26" i="4" l="1"/>
  <c r="G27" i="4"/>
  <c r="G13" i="4"/>
  <c r="H12" i="4"/>
  <c r="G25" i="4" l="1"/>
  <c r="G26" i="4" s="1"/>
  <c r="H13" i="4"/>
  <c r="H21" i="4" s="1"/>
</calcChain>
</file>

<file path=xl/sharedStrings.xml><?xml version="1.0" encoding="utf-8"?>
<sst xmlns="http://schemas.openxmlformats.org/spreadsheetml/2006/main" count="182" uniqueCount="129">
  <si>
    <t>ITEM</t>
  </si>
  <si>
    <t>DESCRIÇÃO DO ITEM</t>
  </si>
  <si>
    <t>UNID.</t>
  </si>
  <si>
    <t>QUANT.</t>
  </si>
  <si>
    <t>Local e data:</t>
  </si>
  <si>
    <t>OBSERVAÇÃO</t>
  </si>
  <si>
    <t>FONTE</t>
  </si>
  <si>
    <t>MÊS 1</t>
  </si>
  <si>
    <t>MÊS 2</t>
  </si>
  <si>
    <t>MÊS 3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</si>
  <si>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</si>
  <si>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</si>
  <si>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</si>
  <si>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</si>
  <si>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</si>
  <si>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</si>
  <si>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</si>
  <si>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SERVIÇOS COMPLEMENTARES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</si>
  <si>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</si>
  <si>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</si>
  <si>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</si>
  <si>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>SUBITEM</t>
  </si>
  <si>
    <t>PREÇO (R$)</t>
  </si>
  <si>
    <t>(razão social da empresa licitante)</t>
  </si>
  <si>
    <t xml:space="preserve">(n.º do CNPJ) </t>
  </si>
  <si>
    <t>SERVIÇOS PRELIMINARES</t>
  </si>
  <si>
    <t xml:space="preserve">As composições que não constam no SINAPI, procedeu-se a obtenção da composição em outra fonte (SBC) e utilizou-se como base de cálculo os insumos do SINAPI. </t>
  </si>
  <si>
    <t>TOTAL DO ITEM</t>
  </si>
  <si>
    <t>Total do orçamento</t>
  </si>
  <si>
    <t>Total do orçamento sem Administração</t>
  </si>
  <si>
    <t>Total mensal executado sem Administração</t>
  </si>
  <si>
    <t>Total mensal excutado com Administração</t>
  </si>
  <si>
    <t>Total acumulado</t>
  </si>
  <si>
    <t>Percentual Acumulado</t>
  </si>
  <si>
    <t>1</t>
  </si>
  <si>
    <t>2</t>
  </si>
  <si>
    <t>3</t>
  </si>
  <si>
    <t>4</t>
  </si>
  <si>
    <t>PLANILHA DE CRONOGRAMA FÍSICO E FINANCEIRO</t>
  </si>
  <si>
    <t>PROJETO</t>
  </si>
  <si>
    <t>GERENCIAMENTO DA OBRA</t>
  </si>
  <si>
    <t>(assinatura do representante legal da empresa e carimbo com CNPJ)</t>
  </si>
  <si>
    <t>5</t>
  </si>
  <si>
    <t>Percentual correspondente à Administração</t>
  </si>
  <si>
    <t>No caso em que não houve o insumo no SINAPI, foi mantido a referência de valor indicada na cotação de mercado;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</si>
  <si>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</si>
  <si>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</si>
  <si>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</si>
  <si>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</si>
  <si>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>1.</t>
  </si>
  <si>
    <t>2.</t>
  </si>
  <si>
    <t>3.</t>
  </si>
  <si>
    <t>4.</t>
  </si>
  <si>
    <t xml:space="preserve">TOTAL GERAL </t>
  </si>
  <si>
    <t>PLANILHA DE SERVIÇOS E CUSTOS</t>
  </si>
  <si>
    <t>MOVIMENTO DE TERRA</t>
  </si>
  <si>
    <t>25.</t>
  </si>
  <si>
    <t>PROPOSTO PELA EMPRESA LICITANTE</t>
  </si>
  <si>
    <t>VALOR ESTIMADO PELA UFF</t>
  </si>
  <si>
    <t>ESTIMADO PELA UFF</t>
  </si>
  <si>
    <t>PROPOSTO PELA EMPRESA</t>
  </si>
  <si>
    <t>VALOR TOTAL ESTIMADO PELA UFF</t>
  </si>
  <si>
    <t>UNITÁRIO C/ BDI</t>
  </si>
  <si>
    <t>TOTAL</t>
  </si>
  <si>
    <t xml:space="preserve"> ITEM</t>
  </si>
  <si>
    <t>VALOR TOTAL PROPOSTO PELA EMPRESA</t>
  </si>
  <si>
    <t>ANEXO III-B DO EDITAL DE LICITAÇÃO POR PREGÃO ELETRÔNICO N.º 69/2022</t>
  </si>
  <si>
    <t>OBRA: Execução de drenos na encosta existente em área situada atrás do Laboratório de Biomateriais no prédio da Faculdade de Odontologia, com elaboração de projeto executivo.</t>
  </si>
  <si>
    <t>Local: Rua São Pedro, 30 - Campus do Valonguinho, na Visconde do Rio Branco s/n.º, Centro - Niterói - RJ</t>
  </si>
  <si>
    <t>PROJETOS</t>
  </si>
  <si>
    <t>01.01</t>
  </si>
  <si>
    <t>SCO/RJ</t>
  </si>
  <si>
    <t xml:space="preserve">SE 24.05.0150 </t>
  </si>
  <si>
    <t>Projeto executivo de sistema de drenagem, em Autocad, em area de ate 20.000m2.(desonerado)</t>
  </si>
  <si>
    <t>M²</t>
  </si>
  <si>
    <t>01.02</t>
  </si>
  <si>
    <t xml:space="preserve">SE 19.10.0150 </t>
  </si>
  <si>
    <t>Levantamento topografico, planialtimetrico e cadastral, executado de acordo com as especificacoes da Prefeitura da Cidade do Rio de Janeiro, em terreno de orografia acidentada, vegetacao rala e edificacao leve, com area de ate 4 ha (escala 1:500).(desonerado)</t>
  </si>
  <si>
    <t>HA</t>
  </si>
  <si>
    <t>GERENCIAMENTO DE OBRA</t>
  </si>
  <si>
    <t>02.01</t>
  </si>
  <si>
    <t>PRÓPRIO</t>
  </si>
  <si>
    <t>COMP 01</t>
  </si>
  <si>
    <t xml:space="preserve">ADMINISTRAÇÃO LOCAL </t>
  </si>
  <si>
    <t>03.01</t>
  </si>
  <si>
    <t>TAXAS E LICENÇAS</t>
  </si>
  <si>
    <t>03.01.01</t>
  </si>
  <si>
    <t>CREA-RJ</t>
  </si>
  <si>
    <t>ART - OBRA</t>
  </si>
  <si>
    <t>UN</t>
  </si>
  <si>
    <t>03.02</t>
  </si>
  <si>
    <t>CANTEIRO DE OBRA</t>
  </si>
  <si>
    <t>03.02.01</t>
  </si>
  <si>
    <t>AD 19.25.0300</t>
  </si>
  <si>
    <t xml:space="preserve">PLACA DE IDENTIFICACAO DE OBRA PUBLICA, INCLUSIVE PINTURA, ESTRUTURA, SUPORTE DE MADEIRA EM PECAS DE MADEIRA SERRADA DE (7,5 X 7,5)CM E TRANSPORTE. FORNECIMENTO E COLOCACAO. </t>
  </si>
  <si>
    <t>03.02.02</t>
  </si>
  <si>
    <t>SINAPI-I</t>
  </si>
  <si>
    <t>LOCACAO DE CONTAINER 2,30 X 4,30 M, ALT. 2,50 M, PARA SANITARIO, COM 3 BACIAS, 4 CHUVEIROS, 1 LAVATORIO E 1 MICTORIO (NAO INCLUI MOBILIZACAO/DESMOBILIZACAO)</t>
  </si>
  <si>
    <t>03.02.03</t>
  </si>
  <si>
    <t>LOCACAO DE CONTAINER 2,30 X 6,00 M, ALT. 2,50 M, PARA ESCRITORIO, SEM DIVISORIAS INTERNAS E SEM SANITARIO (NAO INCLUI MOBILIZACAO/DESMOBILIZACAO)</t>
  </si>
  <si>
    <t>03.02.04</t>
  </si>
  <si>
    <t>UFF-003-CAN-007</t>
  </si>
  <si>
    <t>MOBILIZAÇÃO DE CONTAINER</t>
  </si>
  <si>
    <t>04.01</t>
  </si>
  <si>
    <t>EMOP</t>
  </si>
  <si>
    <t>01.002.0024-0</t>
  </si>
  <si>
    <t>Perfuração rotativa com coroa de widia, em solo, diâmetro BX, horizontal, inclusive deslocamento dentro do canteiro e instalação da sonda em cada furo</t>
  </si>
  <si>
    <t>M</t>
  </si>
  <si>
    <t>04.02</t>
  </si>
  <si>
    <t>DR 54.05.0200 (A)</t>
  </si>
  <si>
    <t>Dreno ou Barbaca em tubo de PVC rigido, diametro de 2", inclusive fornecimento do tubo e material drenante.(desonerado)</t>
  </si>
  <si>
    <t>04.03</t>
  </si>
  <si>
    <t xml:space="preserve">SINAPI </t>
  </si>
  <si>
    <t>Compressor de ar, portátil e rebocável, pressão de trabalho de 102 PSI, descarga livre efetiva de 400PCM, motor diesel, exclusive operador</t>
  </si>
  <si>
    <t>H</t>
  </si>
  <si>
    <t>05.01</t>
  </si>
  <si>
    <t>UFF-025-DVS-003</t>
  </si>
  <si>
    <t>DESMOBILIZAÇÃO DE CONTAINER</t>
  </si>
  <si>
    <t>05.02</t>
  </si>
  <si>
    <t>SINAPI</t>
  </si>
  <si>
    <t>Limpeza de folhas, raízes, entulho e desobstrução de drenagem - (horas homem de servente)</t>
  </si>
  <si>
    <t>ANEXO III-A DO EDITAL DE LICITAÇÃO POR PREGÃO ELETRÔNICO N.º 69/2022</t>
  </si>
  <si>
    <t>Orçamento realizado em Abr/2022;</t>
  </si>
  <si>
    <t>Incluso BDI desonerado sobre preço unitário de: 28,07 %</t>
  </si>
  <si>
    <r>
      <t>A referência utilizada como base de custos é o SINAPI, SCO, SBC de Mar/2022</t>
    </r>
    <r>
      <rPr>
        <sz val="10"/>
        <color indexed="10"/>
        <rFont val="Verdana"/>
        <family val="2"/>
      </rPr>
      <t>;</t>
    </r>
  </si>
  <si>
    <t>A licitante deverá preencher as colunas M em diante com seus valores, de forma a que o valor total proposto não ultrapasse o valor do seu ultimo lance e de acordo com as condições do edital;</t>
  </si>
  <si>
    <t>Planilha protegida por senha, com exceção de partes editáveis como cabeçalho (A1:A2), colunas M em diante e linhas inferiores a 37;</t>
  </si>
  <si>
    <t>- A planilha deve ser assinada pelo responsável técnico pela sua confecção (Art. 14 Lei 5.194/66), identificado através de carimbo com número do CREA/CAU e pelo responsável legal da empresa.</t>
  </si>
  <si>
    <t>ANEXO III-C DO EDITAL DE LICITAÇÃO POR PREGÃO ELETRÔNICO N.º 69/2022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</si>
</sst>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</numFmts>
  <fonts count="7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2"/>
      <name val="Verdana"/>
      <family val="2"/>
    </font>
    <font>
      <sz val="11"/>
      <name val="Arial"/>
      <family val="1"/>
      <charset val="1"/>
    </font>
    <font>
      <sz val="8"/>
      <color rgb="FF333399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EB4E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8EB4E3"/>
      </patternFill>
    </fill>
    <fill>
      <patternFill patternType="solid">
        <fgColor theme="0"/>
        <bgColor rgb="FFFF990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4" tint="0.79998168889431442"/>
        <bgColor rgb="FFFF9900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indexed="64"/>
      </right>
      <top style="thin">
        <color rgb="FF000000"/>
      </top>
      <bottom/>
      <diagonal/>
    </border>
    <border>
      <left style="double">
        <color rgb="FF000000"/>
      </left>
      <right style="hair">
        <color indexed="64"/>
      </right>
      <top/>
      <bottom style="hair">
        <color indexed="64"/>
      </bottom>
      <diagonal/>
    </border>
    <border>
      <left style="double">
        <color rgb="FF000000"/>
      </left>
      <right style="hair">
        <color indexed="64"/>
      </right>
      <top style="hair">
        <color indexed="64"/>
      </top>
      <bottom/>
      <diagonal/>
    </border>
    <border>
      <left style="double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8" fillId="6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165" fontId="19" fillId="0" borderId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1" applyNumberFormat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3" fillId="2" borderId="8" applyNumberFormat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6" fontId="1" fillId="0" borderId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9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29" fillId="0" borderId="0"/>
    <xf numFmtId="0" fontId="42" fillId="0" borderId="0"/>
    <xf numFmtId="9" fontId="42" fillId="0" borderId="0" applyBorder="0" applyProtection="0"/>
    <xf numFmtId="0" fontId="42" fillId="19" borderId="0" applyBorder="0" applyProtection="0"/>
    <xf numFmtId="0" fontId="42" fillId="20" borderId="0" applyBorder="0" applyProtection="0"/>
    <xf numFmtId="0" fontId="42" fillId="21" borderId="0" applyBorder="0" applyProtection="0"/>
    <xf numFmtId="0" fontId="42" fillId="19" borderId="0" applyBorder="0" applyProtection="0"/>
    <xf numFmtId="0" fontId="42" fillId="22" borderId="0" applyBorder="0" applyProtection="0"/>
    <xf numFmtId="0" fontId="42" fillId="20" borderId="0" applyBorder="0" applyProtection="0"/>
    <xf numFmtId="0" fontId="42" fillId="23" borderId="0" applyBorder="0" applyProtection="0"/>
    <xf numFmtId="0" fontId="42" fillId="24" borderId="0" applyBorder="0" applyProtection="0"/>
    <xf numFmtId="0" fontId="42" fillId="25" borderId="0" applyBorder="0" applyProtection="0"/>
    <xf numFmtId="0" fontId="42" fillId="23" borderId="0" applyBorder="0" applyProtection="0"/>
    <xf numFmtId="0" fontId="42" fillId="26" borderId="0" applyBorder="0" applyProtection="0"/>
    <xf numFmtId="0" fontId="42" fillId="20" borderId="0" applyBorder="0" applyProtection="0"/>
    <xf numFmtId="0" fontId="43" fillId="27" borderId="0" applyBorder="0" applyProtection="0"/>
    <xf numFmtId="0" fontId="43" fillId="24" borderId="0" applyBorder="0" applyProtection="0"/>
    <xf numFmtId="0" fontId="43" fillId="25" borderId="0" applyBorder="0" applyProtection="0"/>
    <xf numFmtId="0" fontId="43" fillId="23" borderId="0" applyBorder="0" applyProtection="0"/>
    <xf numFmtId="0" fontId="43" fillId="27" borderId="0" applyBorder="0" applyProtection="0"/>
    <xf numFmtId="0" fontId="43" fillId="20" borderId="0" applyBorder="0" applyProtection="0"/>
    <xf numFmtId="0" fontId="43" fillId="27" borderId="0" applyBorder="0" applyProtection="0"/>
    <xf numFmtId="0" fontId="43" fillId="28" borderId="0" applyBorder="0" applyProtection="0"/>
    <xf numFmtId="0" fontId="43" fillId="28" borderId="0" applyBorder="0" applyProtection="0"/>
    <xf numFmtId="0" fontId="43" fillId="29" borderId="0" applyBorder="0" applyProtection="0"/>
    <xf numFmtId="0" fontId="43" fillId="27" borderId="0" applyBorder="0" applyProtection="0"/>
    <xf numFmtId="0" fontId="43" fillId="30" borderId="0" applyBorder="0" applyProtection="0"/>
    <xf numFmtId="0" fontId="44" fillId="31" borderId="0" applyBorder="0" applyProtection="0"/>
    <xf numFmtId="0" fontId="45" fillId="19" borderId="25" applyProtection="0"/>
    <xf numFmtId="0" fontId="46" fillId="32" borderId="26" applyProtection="0"/>
    <xf numFmtId="0" fontId="47" fillId="0" borderId="0" applyBorder="0" applyProtection="0"/>
    <xf numFmtId="0" fontId="48" fillId="33" borderId="0" applyBorder="0" applyProtection="0"/>
    <xf numFmtId="0" fontId="49" fillId="0" borderId="27" applyProtection="0"/>
    <xf numFmtId="0" fontId="50" fillId="0" borderId="28" applyProtection="0"/>
    <xf numFmtId="0" fontId="51" fillId="0" borderId="29" applyProtection="0"/>
    <xf numFmtId="0" fontId="51" fillId="0" borderId="0" applyBorder="0" applyProtection="0"/>
    <xf numFmtId="0" fontId="52" fillId="20" borderId="25" applyProtection="0"/>
    <xf numFmtId="0" fontId="53" fillId="0" borderId="3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0" fontId="54" fillId="25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8" fontId="55" fillId="0" borderId="0"/>
    <xf numFmtId="0" fontId="20" fillId="0" borderId="0"/>
    <xf numFmtId="0" fontId="20" fillId="0" borderId="0"/>
    <xf numFmtId="0" fontId="42" fillId="21" borderId="31" applyProtection="0"/>
    <xf numFmtId="0" fontId="56" fillId="19" borderId="32" applyProtection="0"/>
    <xf numFmtId="9" fontId="20" fillId="0" borderId="0" applyBorder="0" applyProtection="0"/>
    <xf numFmtId="9" fontId="42" fillId="0" borderId="0"/>
    <xf numFmtId="9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7" fontId="20" fillId="0" borderId="0" applyBorder="0" applyProtection="0"/>
    <xf numFmtId="167" fontId="20" fillId="0" borderId="0" applyBorder="0" applyProtection="0"/>
    <xf numFmtId="166" fontId="42" fillId="0" borderId="0"/>
    <xf numFmtId="167" fontId="42" fillId="0" borderId="0" applyBorder="0" applyProtection="0"/>
    <xf numFmtId="0" fontId="57" fillId="0" borderId="0" applyBorder="0" applyProtection="0"/>
    <xf numFmtId="0" fontId="58" fillId="0" borderId="33" applyProtection="0"/>
    <xf numFmtId="0" fontId="58" fillId="0" borderId="33" applyProtection="0"/>
    <xf numFmtId="0" fontId="59" fillId="0" borderId="0" applyBorder="0" applyProtection="0"/>
    <xf numFmtId="0" fontId="59" fillId="0" borderId="0" applyBorder="0" applyProtection="0"/>
    <xf numFmtId="167" fontId="20" fillId="0" borderId="0"/>
    <xf numFmtId="0" fontId="60" fillId="0" borderId="0" applyBorder="0" applyProtection="0"/>
    <xf numFmtId="0" fontId="63" fillId="0" borderId="0"/>
    <xf numFmtId="0" fontId="75" fillId="0" borderId="0"/>
    <xf numFmtId="43" fontId="76" fillId="0" borderId="0" applyFont="0" applyFill="0" applyBorder="0" applyAlignment="0" applyProtection="0"/>
  </cellStyleXfs>
  <cellXfs count="323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44" fontId="3" fillId="0" borderId="0" xfId="38" applyFont="1"/>
    <xf numFmtId="0" fontId="5" fillId="0" borderId="0" xfId="0" applyFont="1" applyBorder="1" applyAlignment="1">
      <alignment vertical="distributed" wrapText="1"/>
    </xf>
    <xf numFmtId="0" fontId="25" fillId="0" borderId="0" xfId="0" applyFont="1" applyBorder="1" applyAlignment="1">
      <alignment vertical="distributed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/>
    <xf numFmtId="0" fontId="31" fillId="0" borderId="0" xfId="0" applyFont="1"/>
    <xf numFmtId="4" fontId="26" fillId="0" borderId="0" xfId="0" applyNumberFormat="1" applyFont="1"/>
    <xf numFmtId="10" fontId="28" fillId="18" borderId="18" xfId="0" applyNumberFormat="1" applyFont="1" applyFill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/>
    </xf>
    <xf numFmtId="10" fontId="4" fillId="0" borderId="16" xfId="60" applyNumberFormat="1" applyFont="1" applyBorder="1" applyAlignment="1">
      <alignment horizontal="center" vertical="center"/>
    </xf>
    <xf numFmtId="0" fontId="30" fillId="18" borderId="13" xfId="0" applyFont="1" applyFill="1" applyBorder="1" applyAlignment="1">
      <alignment horizontal="center"/>
    </xf>
    <xf numFmtId="0" fontId="19" fillId="0" borderId="0" xfId="0" applyFont="1"/>
    <xf numFmtId="4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right"/>
    </xf>
    <xf numFmtId="44" fontId="19" fillId="0" borderId="0" xfId="38" applyFont="1"/>
    <xf numFmtId="44" fontId="34" fillId="0" borderId="0" xfId="38" applyFont="1"/>
    <xf numFmtId="0" fontId="34" fillId="0" borderId="0" xfId="0" applyFont="1"/>
    <xf numFmtId="43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4" fontId="4" fillId="0" borderId="0" xfId="38" applyFont="1"/>
    <xf numFmtId="0" fontId="4" fillId="0" borderId="0" xfId="0" applyFont="1"/>
    <xf numFmtId="0" fontId="31" fillId="0" borderId="34" xfId="0" applyFont="1" applyBorder="1"/>
    <xf numFmtId="0" fontId="4" fillId="0" borderId="0" xfId="0" applyFont="1" applyAlignment="1">
      <alignment vertical="center" wrapText="1"/>
    </xf>
    <xf numFmtId="2" fontId="4" fillId="17" borderId="22" xfId="0" applyNumberFormat="1" applyFont="1" applyFill="1" applyBorder="1" applyAlignment="1" applyProtection="1">
      <alignment vertical="center" wrapText="1"/>
    </xf>
    <xf numFmtId="4" fontId="4" fillId="18" borderId="21" xfId="0" applyNumberFormat="1" applyFont="1" applyFill="1" applyBorder="1" applyAlignment="1">
      <alignment vertical="center"/>
    </xf>
    <xf numFmtId="4" fontId="32" fillId="17" borderId="10" xfId="0" applyNumberFormat="1" applyFont="1" applyFill="1" applyBorder="1" applyAlignment="1">
      <alignment horizontal="center"/>
    </xf>
    <xf numFmtId="0" fontId="40" fillId="0" borderId="0" xfId="0" applyFont="1" applyBorder="1" applyAlignment="1"/>
    <xf numFmtId="0" fontId="41" fillId="0" borderId="0" xfId="0" applyFont="1" applyBorder="1" applyAlignment="1"/>
    <xf numFmtId="4" fontId="4" fillId="18" borderId="12" xfId="0" applyNumberFormat="1" applyFont="1" applyFill="1" applyBorder="1" applyAlignment="1"/>
    <xf numFmtId="10" fontId="3" fillId="0" borderId="12" xfId="60" applyNumberFormat="1" applyFont="1" applyFill="1" applyBorder="1" applyAlignment="1">
      <alignment horizontal="center" vertical="center" wrapText="1"/>
    </xf>
    <xf numFmtId="4" fontId="27" fillId="18" borderId="12" xfId="0" applyNumberFormat="1" applyFont="1" applyFill="1" applyBorder="1" applyAlignment="1">
      <alignment horizontal="center"/>
    </xf>
    <xf numFmtId="4" fontId="3" fillId="0" borderId="49" xfId="60" applyNumberFormat="1" applyFont="1" applyFill="1" applyBorder="1" applyAlignment="1">
      <alignment horizontal="center" vertical="center" wrapText="1"/>
    </xf>
    <xf numFmtId="4" fontId="4" fillId="0" borderId="49" xfId="60" applyNumberFormat="1" applyFont="1" applyFill="1" applyBorder="1" applyAlignment="1">
      <alignment horizontal="center" vertical="center" wrapText="1"/>
    </xf>
    <xf numFmtId="4" fontId="28" fillId="18" borderId="56" xfId="0" applyNumberFormat="1" applyFont="1" applyFill="1" applyBorder="1" applyAlignment="1">
      <alignment horizontal="center"/>
    </xf>
    <xf numFmtId="0" fontId="31" fillId="0" borderId="56" xfId="0" applyFont="1" applyBorder="1"/>
    <xf numFmtId="4" fontId="31" fillId="18" borderId="57" xfId="0" applyNumberFormat="1" applyFont="1" applyFill="1" applyBorder="1" applyAlignment="1">
      <alignment horizontal="center"/>
    </xf>
    <xf numFmtId="4" fontId="0" fillId="0" borderId="0" xfId="0" applyNumberFormat="1"/>
    <xf numFmtId="10" fontId="0" fillId="0" borderId="0" xfId="60" applyNumberFormat="1" applyFont="1" applyAlignment="1">
      <alignment horizontal="center"/>
    </xf>
    <xf numFmtId="10" fontId="64" fillId="35" borderId="14" xfId="0" applyNumberFormat="1" applyFont="1" applyFill="1" applyBorder="1" applyAlignment="1">
      <alignment horizontal="center"/>
    </xf>
    <xf numFmtId="4" fontId="32" fillId="0" borderId="10" xfId="0" applyNumberFormat="1" applyFont="1" applyBorder="1" applyAlignment="1">
      <alignment horizontal="center" vertical="center"/>
    </xf>
    <xf numFmtId="4" fontId="32" fillId="17" borderId="10" xfId="0" applyNumberFormat="1" applyFont="1" applyFill="1" applyBorder="1" applyAlignment="1">
      <alignment horizontal="center" vertical="center"/>
    </xf>
    <xf numFmtId="10" fontId="32" fillId="0" borderId="10" xfId="60" applyNumberFormat="1" applyFont="1" applyBorder="1" applyAlignment="1">
      <alignment horizontal="center" vertical="center"/>
    </xf>
    <xf numFmtId="10" fontId="64" fillId="36" borderId="10" xfId="60" applyNumberFormat="1" applyFont="1" applyFill="1" applyBorder="1" applyAlignment="1">
      <alignment horizontal="center" vertical="center"/>
    </xf>
    <xf numFmtId="4" fontId="30" fillId="18" borderId="16" xfId="0" applyNumberFormat="1" applyFont="1" applyFill="1" applyBorder="1" applyAlignment="1">
      <alignment horizontal="center" vertical="center"/>
    </xf>
    <xf numFmtId="10" fontId="64" fillId="0" borderId="45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0" fontId="30" fillId="0" borderId="18" xfId="0" applyNumberFormat="1" applyFont="1" applyBorder="1" applyAlignment="1">
      <alignment horizontal="center"/>
    </xf>
    <xf numFmtId="0" fontId="31" fillId="0" borderId="0" xfId="0" applyFont="1" applyBorder="1"/>
    <xf numFmtId="10" fontId="64" fillId="0" borderId="47" xfId="0" applyNumberFormat="1" applyFont="1" applyBorder="1" applyAlignment="1">
      <alignment horizontal="center" vertical="center"/>
    </xf>
    <xf numFmtId="4" fontId="31" fillId="0" borderId="47" xfId="0" applyNumberFormat="1" applyFont="1" applyBorder="1" applyAlignment="1">
      <alignment horizontal="center" vertical="center"/>
    </xf>
    <xf numFmtId="10" fontId="31" fillId="0" borderId="47" xfId="0" applyNumberFormat="1" applyFont="1" applyBorder="1" applyAlignment="1">
      <alignment horizontal="center" vertical="center"/>
    </xf>
    <xf numFmtId="2" fontId="4" fillId="17" borderId="66" xfId="0" applyNumberFormat="1" applyFont="1" applyFill="1" applyBorder="1" applyAlignment="1" applyProtection="1">
      <alignment vertical="center" wrapText="1"/>
    </xf>
    <xf numFmtId="10" fontId="4" fillId="18" borderId="12" xfId="60" applyNumberFormat="1" applyFont="1" applyFill="1" applyBorder="1" applyAlignment="1">
      <alignment horizontal="center" vertical="center"/>
    </xf>
    <xf numFmtId="10" fontId="4" fillId="18" borderId="55" xfId="60" applyNumberFormat="1" applyFont="1" applyFill="1" applyBorder="1" applyAlignment="1">
      <alignment horizontal="center" vertical="center"/>
    </xf>
    <xf numFmtId="0" fontId="40" fillId="0" borderId="0" xfId="0" applyFont="1"/>
    <xf numFmtId="0" fontId="65" fillId="0" borderId="0" xfId="0" applyFont="1"/>
    <xf numFmtId="0" fontId="68" fillId="0" borderId="0" xfId="0" applyFont="1" applyAlignment="1">
      <alignment vertical="center" textRotation="255"/>
    </xf>
    <xf numFmtId="0" fontId="26" fillId="0" borderId="0" xfId="0" applyFont="1"/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 wrapText="1"/>
    </xf>
    <xf numFmtId="0" fontId="33" fillId="0" borderId="0" xfId="0" applyFont="1" applyAlignment="1">
      <alignment vertical="center" textRotation="255"/>
    </xf>
    <xf numFmtId="0" fontId="36" fillId="0" borderId="0" xfId="0" applyFont="1" applyBorder="1" applyAlignment="1" applyProtection="1">
      <alignment vertical="top" wrapText="1"/>
      <protection locked="0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4" fontId="31" fillId="0" borderId="47" xfId="0" applyNumberFormat="1" applyFont="1" applyBorder="1" applyAlignment="1">
      <alignment horizontal="center"/>
    </xf>
    <xf numFmtId="0" fontId="71" fillId="0" borderId="12" xfId="0" applyFont="1" applyBorder="1" applyAlignment="1">
      <alignment horizontal="center" vertical="top" wrapText="1"/>
    </xf>
    <xf numFmtId="10" fontId="64" fillId="35" borderId="10" xfId="0" applyNumberFormat="1" applyFont="1" applyFill="1" applyBorder="1" applyAlignment="1">
      <alignment horizontal="center" vertical="center"/>
    </xf>
    <xf numFmtId="10" fontId="64" fillId="38" borderId="14" xfId="0" applyNumberFormat="1" applyFont="1" applyFill="1" applyBorder="1" applyAlignment="1">
      <alignment horizontal="center" vertical="center"/>
    </xf>
    <xf numFmtId="10" fontId="64" fillId="38" borderId="10" xfId="0" applyNumberFormat="1" applyFont="1" applyFill="1" applyBorder="1" applyAlignment="1">
      <alignment horizontal="center" vertical="center"/>
    </xf>
    <xf numFmtId="10" fontId="64" fillId="37" borderId="10" xfId="60" applyNumberFormat="1" applyFont="1" applyFill="1" applyBorder="1" applyAlignment="1">
      <alignment horizontal="center" vertical="center"/>
    </xf>
    <xf numFmtId="10" fontId="64" fillId="17" borderId="10" xfId="60" applyNumberFormat="1" applyFont="1" applyFill="1" applyBorder="1" applyAlignment="1">
      <alignment horizontal="center" vertical="center"/>
    </xf>
    <xf numFmtId="10" fontId="64" fillId="35" borderId="14" xfId="0" applyNumberFormat="1" applyFont="1" applyFill="1" applyBorder="1" applyAlignment="1">
      <alignment horizontal="center" vertical="center"/>
    </xf>
    <xf numFmtId="44" fontId="4" fillId="37" borderId="10" xfId="38" applyFont="1" applyFill="1" applyBorder="1" applyAlignment="1">
      <alignment horizontal="center" vertical="center" wrapText="1"/>
    </xf>
    <xf numFmtId="44" fontId="4" fillId="37" borderId="73" xfId="38" applyFont="1" applyFill="1" applyBorder="1" applyAlignment="1">
      <alignment horizontal="center" vertical="center" wrapText="1"/>
    </xf>
    <xf numFmtId="44" fontId="4" fillId="37" borderId="16" xfId="38" applyFont="1" applyFill="1" applyBorder="1" applyAlignment="1">
      <alignment horizontal="center" vertical="center" wrapText="1"/>
    </xf>
    <xf numFmtId="44" fontId="4" fillId="37" borderId="22" xfId="38" applyFont="1" applyFill="1" applyBorder="1" applyAlignment="1">
      <alignment horizontal="center" vertical="center" wrapText="1"/>
    </xf>
    <xf numFmtId="0" fontId="67" fillId="36" borderId="78" xfId="0" applyFont="1" applyFill="1" applyBorder="1" applyAlignment="1">
      <alignment horizontal="center" vertical="center" wrapText="1"/>
    </xf>
    <xf numFmtId="2" fontId="67" fillId="36" borderId="14" xfId="0" applyNumberFormat="1" applyFont="1" applyFill="1" applyBorder="1" applyAlignment="1">
      <alignment horizontal="left" vertical="center" wrapText="1"/>
    </xf>
    <xf numFmtId="10" fontId="66" fillId="36" borderId="14" xfId="78" applyNumberFormat="1" applyFont="1" applyFill="1" applyBorder="1" applyAlignment="1">
      <alignment horizontal="center" vertical="center"/>
    </xf>
    <xf numFmtId="4" fontId="67" fillId="36" borderId="79" xfId="0" applyNumberFormat="1" applyFont="1" applyFill="1" applyBorder="1" applyAlignment="1">
      <alignment vertical="center"/>
    </xf>
    <xf numFmtId="10" fontId="66" fillId="36" borderId="67" xfId="78" applyNumberFormat="1" applyFont="1" applyFill="1" applyBorder="1" applyAlignment="1">
      <alignment horizontal="center" vertical="center"/>
    </xf>
    <xf numFmtId="4" fontId="67" fillId="36" borderId="80" xfId="0" applyNumberFormat="1" applyFont="1" applyFill="1" applyBorder="1" applyAlignment="1">
      <alignment vertical="center"/>
    </xf>
    <xf numFmtId="0" fontId="67" fillId="17" borderId="81" xfId="0" applyFont="1" applyFill="1" applyBorder="1" applyAlignment="1">
      <alignment horizontal="center" vertical="center" wrapText="1"/>
    </xf>
    <xf numFmtId="0" fontId="66" fillId="17" borderId="10" xfId="0" applyFont="1" applyFill="1" applyBorder="1" applyAlignment="1">
      <alignment horizontal="center" vertical="center" wrapText="1"/>
    </xf>
    <xf numFmtId="10" fontId="66" fillId="0" borderId="10" xfId="0" applyNumberFormat="1" applyFont="1" applyBorder="1"/>
    <xf numFmtId="0" fontId="66" fillId="0" borderId="15" xfId="0" applyFont="1" applyBorder="1"/>
    <xf numFmtId="10" fontId="66" fillId="0" borderId="73" xfId="0" applyNumberFormat="1" applyFont="1" applyBorder="1"/>
    <xf numFmtId="0" fontId="66" fillId="0" borderId="74" xfId="0" applyFont="1" applyBorder="1"/>
    <xf numFmtId="0" fontId="67" fillId="36" borderId="81" xfId="0" applyFont="1" applyFill="1" applyBorder="1" applyAlignment="1">
      <alignment horizontal="center" vertical="center" wrapText="1"/>
    </xf>
    <xf numFmtId="2" fontId="67" fillId="36" borderId="10" xfId="0" applyNumberFormat="1" applyFont="1" applyFill="1" applyBorder="1" applyAlignment="1">
      <alignment horizontal="left" vertical="center" wrapText="1"/>
    </xf>
    <xf numFmtId="10" fontId="66" fillId="36" borderId="10" xfId="78" applyNumberFormat="1" applyFont="1" applyFill="1" applyBorder="1" applyAlignment="1">
      <alignment horizontal="center" vertical="center"/>
    </xf>
    <xf numFmtId="4" fontId="67" fillId="36" borderId="15" xfId="0" applyNumberFormat="1" applyFont="1" applyFill="1" applyBorder="1"/>
    <xf numFmtId="4" fontId="67" fillId="36" borderId="74" xfId="0" applyNumberFormat="1" applyFont="1" applyFill="1" applyBorder="1"/>
    <xf numFmtId="10" fontId="66" fillId="17" borderId="10" xfId="0" applyNumberFormat="1" applyFont="1" applyFill="1" applyBorder="1"/>
    <xf numFmtId="0" fontId="67" fillId="0" borderId="15" xfId="0" applyFont="1" applyBorder="1"/>
    <xf numFmtId="10" fontId="66" fillId="17" borderId="73" xfId="0" applyNumberFormat="1" applyFont="1" applyFill="1" applyBorder="1"/>
    <xf numFmtId="0" fontId="67" fillId="0" borderId="74" xfId="0" applyFont="1" applyBorder="1"/>
    <xf numFmtId="4" fontId="67" fillId="36" borderId="10" xfId="79" applyNumberFormat="1" applyFont="1" applyFill="1" applyBorder="1" applyAlignment="1">
      <alignment vertical="center" wrapText="1"/>
    </xf>
    <xf numFmtId="10" fontId="66" fillId="37" borderId="84" xfId="0" applyNumberFormat="1" applyFont="1" applyFill="1" applyBorder="1" applyAlignment="1">
      <alignment horizontal="center" vertical="center"/>
    </xf>
    <xf numFmtId="4" fontId="67" fillId="37" borderId="85" xfId="38" applyNumberFormat="1" applyFont="1" applyFill="1" applyBorder="1" applyAlignment="1">
      <alignment vertical="center"/>
    </xf>
    <xf numFmtId="4" fontId="67" fillId="37" borderId="86" xfId="38" applyNumberFormat="1" applyFont="1" applyFill="1" applyBorder="1" applyAlignment="1">
      <alignment vertical="center"/>
    </xf>
    <xf numFmtId="49" fontId="61" fillId="39" borderId="14" xfId="80" applyNumberFormat="1" applyFont="1" applyFill="1" applyBorder="1" applyAlignment="1">
      <alignment horizontal="center" vertical="center"/>
    </xf>
    <xf numFmtId="0" fontId="61" fillId="39" borderId="14" xfId="80" applyFont="1" applyFill="1" applyBorder="1" applyAlignment="1" applyProtection="1">
      <alignment horizontal="center" vertical="center" wrapText="1"/>
    </xf>
    <xf numFmtId="2" fontId="4" fillId="17" borderId="14" xfId="0" applyNumberFormat="1" applyFont="1" applyFill="1" applyBorder="1" applyAlignment="1" applyProtection="1">
      <alignment horizontal="left" vertical="center" wrapText="1"/>
    </xf>
    <xf numFmtId="2" fontId="4" fillId="17" borderId="14" xfId="0" applyNumberFormat="1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/>
    </xf>
    <xf numFmtId="49" fontId="3" fillId="0" borderId="83" xfId="0" applyNumberFormat="1" applyFont="1" applyBorder="1" applyAlignment="1">
      <alignment horizontal="center"/>
    </xf>
    <xf numFmtId="0" fontId="3" fillId="0" borderId="91" xfId="0" applyFont="1" applyBorder="1" applyAlignment="1">
      <alignment horizontal="left" wrapText="1"/>
    </xf>
    <xf numFmtId="10" fontId="4" fillId="37" borderId="106" xfId="60" applyNumberFormat="1" applyFont="1" applyFill="1" applyBorder="1" applyAlignment="1" applyProtection="1">
      <alignment vertical="center" wrapText="1"/>
      <protection locked="0"/>
    </xf>
    <xf numFmtId="2" fontId="4" fillId="37" borderId="107" xfId="159" applyNumberFormat="1" applyFont="1" applyFill="1" applyBorder="1" applyAlignment="1" applyProtection="1">
      <alignment vertical="center" wrapText="1"/>
      <protection locked="0"/>
    </xf>
    <xf numFmtId="0" fontId="61" fillId="39" borderId="78" xfId="80" applyFont="1" applyFill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top" wrapText="1"/>
    </xf>
    <xf numFmtId="0" fontId="20" fillId="39" borderId="78" xfId="80" applyFont="1" applyFill="1" applyBorder="1" applyAlignment="1">
      <alignment horizontal="center" vertical="center"/>
    </xf>
    <xf numFmtId="49" fontId="20" fillId="39" borderId="14" xfId="80" applyNumberFormat="1" applyFont="1" applyFill="1" applyBorder="1" applyAlignment="1">
      <alignment horizontal="center" vertical="center"/>
    </xf>
    <xf numFmtId="0" fontId="20" fillId="39" borderId="14" xfId="80" applyFont="1" applyFill="1" applyBorder="1" applyAlignment="1" applyProtection="1">
      <alignment horizontal="center" vertical="center" wrapText="1"/>
    </xf>
    <xf numFmtId="2" fontId="3" fillId="17" borderId="14" xfId="0" applyNumberFormat="1" applyFont="1" applyFill="1" applyBorder="1" applyAlignment="1" applyProtection="1">
      <alignment horizontal="left" vertical="center" wrapText="1"/>
    </xf>
    <xf numFmtId="2" fontId="3" fillId="17" borderId="14" xfId="0" applyNumberFormat="1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 wrapText="1"/>
    </xf>
    <xf numFmtId="0" fontId="3" fillId="17" borderId="46" xfId="0" applyFont="1" applyFill="1" applyBorder="1" applyAlignment="1">
      <alignment horizontal="center" vertical="center" wrapText="1"/>
    </xf>
    <xf numFmtId="0" fontId="3" fillId="17" borderId="79" xfId="0" applyFont="1" applyFill="1" applyBorder="1" applyAlignment="1">
      <alignment horizontal="center" vertical="center" wrapText="1"/>
    </xf>
    <xf numFmtId="4" fontId="3" fillId="17" borderId="46" xfId="159" applyNumberFormat="1" applyFont="1" applyFill="1" applyBorder="1" applyAlignment="1">
      <alignment horizontal="center" vertical="center" wrapText="1"/>
    </xf>
    <xf numFmtId="4" fontId="3" fillId="17" borderId="14" xfId="0" applyNumberFormat="1" applyFont="1" applyFill="1" applyBorder="1" applyAlignment="1">
      <alignment horizontal="center" vertical="center"/>
    </xf>
    <xf numFmtId="10" fontId="3" fillId="17" borderId="14" xfId="60" applyNumberFormat="1" applyFont="1" applyFill="1" applyBorder="1" applyAlignment="1">
      <alignment horizontal="center" vertical="center" wrapText="1"/>
    </xf>
    <xf numFmtId="4" fontId="3" fillId="17" borderId="14" xfId="0" applyNumberFormat="1" applyFont="1" applyFill="1" applyBorder="1" applyAlignment="1">
      <alignment horizontal="center" vertical="center" wrapText="1"/>
    </xf>
    <xf numFmtId="4" fontId="4" fillId="17" borderId="14" xfId="0" applyNumberFormat="1" applyFont="1" applyFill="1" applyBorder="1" applyAlignment="1">
      <alignment horizontal="center" vertical="center"/>
    </xf>
    <xf numFmtId="4" fontId="4" fillId="17" borderId="14" xfId="0" applyNumberFormat="1" applyFont="1" applyFill="1" applyBorder="1" applyAlignment="1">
      <alignment horizontal="center" vertical="center" wrapText="1"/>
    </xf>
    <xf numFmtId="0" fontId="61" fillId="40" borderId="103" xfId="80" applyFont="1" applyFill="1" applyBorder="1" applyAlignment="1">
      <alignment horizontal="center" vertical="center"/>
    </xf>
    <xf numFmtId="49" fontId="61" fillId="40" borderId="20" xfId="80" applyNumberFormat="1" applyFont="1" applyFill="1" applyBorder="1" applyAlignment="1">
      <alignment horizontal="center" vertical="center"/>
    </xf>
    <xf numFmtId="0" fontId="61" fillId="40" borderId="20" xfId="80" applyFont="1" applyFill="1" applyBorder="1" applyAlignment="1" applyProtection="1">
      <alignment horizontal="center" vertical="center" wrapText="1"/>
    </xf>
    <xf numFmtId="2" fontId="4" fillId="37" borderId="20" xfId="0" applyNumberFormat="1" applyFont="1" applyFill="1" applyBorder="1" applyAlignment="1" applyProtection="1">
      <alignment horizontal="left" vertical="center" wrapText="1"/>
    </xf>
    <xf numFmtId="2" fontId="4" fillId="37" borderId="20" xfId="0" applyNumberFormat="1" applyFont="1" applyFill="1" applyBorder="1" applyAlignment="1">
      <alignment horizontal="center" vertical="center"/>
    </xf>
    <xf numFmtId="43" fontId="4" fillId="37" borderId="20" xfId="0" applyNumberFormat="1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61" fillId="40" borderId="78" xfId="80" applyFont="1" applyFill="1" applyBorder="1" applyAlignment="1">
      <alignment horizontal="center" vertical="center"/>
    </xf>
    <xf numFmtId="49" fontId="61" fillId="40" borderId="14" xfId="80" applyNumberFormat="1" applyFont="1" applyFill="1" applyBorder="1" applyAlignment="1">
      <alignment horizontal="center" vertical="center"/>
    </xf>
    <xf numFmtId="0" fontId="61" fillId="40" borderId="14" xfId="80" applyFont="1" applyFill="1" applyBorder="1" applyAlignment="1" applyProtection="1">
      <alignment horizontal="center" vertical="center" wrapText="1"/>
    </xf>
    <xf numFmtId="2" fontId="4" fillId="40" borderId="14" xfId="0" applyNumberFormat="1" applyFont="1" applyFill="1" applyBorder="1" applyAlignment="1" applyProtection="1">
      <alignment horizontal="left" vertical="center" wrapText="1"/>
    </xf>
    <xf numFmtId="2" fontId="4" fillId="40" borderId="14" xfId="0" applyNumberFormat="1" applyFont="1" applyFill="1" applyBorder="1" applyAlignment="1">
      <alignment horizontal="center" vertical="center"/>
    </xf>
    <xf numFmtId="4" fontId="4" fillId="40" borderId="14" xfId="0" applyNumberFormat="1" applyFont="1" applyFill="1" applyBorder="1" applyAlignment="1">
      <alignment horizontal="center" vertical="center"/>
    </xf>
    <xf numFmtId="4" fontId="4" fillId="40" borderId="14" xfId="0" applyNumberFormat="1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46" xfId="0" applyFont="1" applyFill="1" applyBorder="1" applyAlignment="1">
      <alignment horizontal="center" vertical="center" wrapText="1"/>
    </xf>
    <xf numFmtId="4" fontId="3" fillId="37" borderId="20" xfId="0" applyNumberFormat="1" applyFont="1" applyFill="1" applyBorder="1" applyAlignment="1">
      <alignment horizontal="center" vertical="center" wrapText="1"/>
    </xf>
    <xf numFmtId="4" fontId="4" fillId="37" borderId="24" xfId="0" applyNumberFormat="1" applyFont="1" applyFill="1" applyBorder="1" applyAlignment="1">
      <alignment horizontal="center" vertical="center" wrapText="1"/>
    </xf>
    <xf numFmtId="4" fontId="3" fillId="40" borderId="46" xfId="0" applyNumberFormat="1" applyFont="1" applyFill="1" applyBorder="1" applyAlignment="1">
      <alignment horizontal="center" vertical="center" wrapText="1"/>
    </xf>
    <xf numFmtId="4" fontId="4" fillId="40" borderId="79" xfId="0" applyNumberFormat="1" applyFont="1" applyFill="1" applyBorder="1" applyAlignment="1">
      <alignment horizontal="center" vertical="center" wrapText="1"/>
    </xf>
    <xf numFmtId="0" fontId="20" fillId="41" borderId="78" xfId="80" applyFont="1" applyFill="1" applyBorder="1" applyAlignment="1">
      <alignment horizontal="center" vertical="center"/>
    </xf>
    <xf numFmtId="49" fontId="20" fillId="41" borderId="14" xfId="80" applyNumberFormat="1" applyFont="1" applyFill="1" applyBorder="1" applyAlignment="1">
      <alignment horizontal="center" vertical="center"/>
    </xf>
    <xf numFmtId="0" fontId="20" fillId="41" borderId="14" xfId="80" applyFont="1" applyFill="1" applyBorder="1" applyAlignment="1" applyProtection="1">
      <alignment horizontal="center" vertical="center" wrapText="1"/>
    </xf>
    <xf numFmtId="2" fontId="3" fillId="36" borderId="14" xfId="0" applyNumberFormat="1" applyFont="1" applyFill="1" applyBorder="1" applyAlignment="1" applyProtection="1">
      <alignment horizontal="left" vertical="center" wrapText="1"/>
    </xf>
    <xf numFmtId="2" fontId="3" fillId="36" borderId="14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/>
    </xf>
    <xf numFmtId="4" fontId="3" fillId="36" borderId="14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2" fontId="3" fillId="41" borderId="14" xfId="0" applyNumberFormat="1" applyFont="1" applyFill="1" applyBorder="1" applyAlignment="1" applyProtection="1">
      <alignment horizontal="left" vertical="center" wrapText="1"/>
    </xf>
    <xf numFmtId="2" fontId="3" fillId="41" borderId="14" xfId="0" applyNumberFormat="1" applyFont="1" applyFill="1" applyBorder="1" applyAlignment="1">
      <alignment horizontal="center" vertical="center"/>
    </xf>
    <xf numFmtId="4" fontId="3" fillId="41" borderId="14" xfId="0" applyNumberFormat="1" applyFont="1" applyFill="1" applyBorder="1" applyAlignment="1">
      <alignment horizontal="center" vertical="center"/>
    </xf>
    <xf numFmtId="4" fontId="3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46" xfId="0" applyFont="1" applyFill="1" applyBorder="1" applyAlignment="1">
      <alignment horizontal="center" vertical="center" wrapText="1"/>
    </xf>
    <xf numFmtId="4" fontId="3" fillId="36" borderId="46" xfId="0" applyNumberFormat="1" applyFont="1" applyFill="1" applyBorder="1" applyAlignment="1">
      <alignment horizontal="center" vertical="center" wrapText="1"/>
    </xf>
    <xf numFmtId="4" fontId="3" fillId="41" borderId="46" xfId="0" applyNumberFormat="1" applyFont="1" applyFill="1" applyBorder="1" applyAlignment="1">
      <alignment horizontal="center" vertical="center" wrapText="1"/>
    </xf>
    <xf numFmtId="4" fontId="4" fillId="37" borderId="108" xfId="159" applyNumberFormat="1" applyFont="1" applyFill="1" applyBorder="1" applyAlignment="1" applyProtection="1">
      <alignment vertical="center" wrapText="1"/>
      <protection locked="0"/>
    </xf>
    <xf numFmtId="0" fontId="4" fillId="36" borderId="16" xfId="0" applyFont="1" applyFill="1" applyBorder="1" applyAlignment="1">
      <alignment horizontal="center" vertical="center" wrapText="1"/>
    </xf>
    <xf numFmtId="4" fontId="3" fillId="4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44" fontId="4" fillId="36" borderId="77" xfId="38" applyFont="1" applyFill="1" applyBorder="1" applyAlignment="1" applyProtection="1">
      <alignment horizontal="center" vertical="center" wrapText="1"/>
      <protection locked="0"/>
    </xf>
    <xf numFmtId="4" fontId="3" fillId="37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20" xfId="38" applyNumberFormat="1" applyFont="1" applyFill="1" applyBorder="1" applyAlignment="1" applyProtection="1">
      <alignment horizontal="right" vertical="center" wrapText="1"/>
      <protection locked="0"/>
    </xf>
    <xf numFmtId="0" fontId="19" fillId="37" borderId="20" xfId="0" applyFont="1" applyFill="1" applyBorder="1" applyProtection="1">
      <protection locked="0"/>
    </xf>
    <xf numFmtId="0" fontId="19" fillId="37" borderId="104" xfId="0" applyFont="1" applyFill="1" applyBorder="1" applyProtection="1">
      <protection locked="0"/>
    </xf>
    <xf numFmtId="4" fontId="3" fillId="17" borderId="90" xfId="0" applyNumberFormat="1" applyFont="1" applyFill="1" applyBorder="1" applyAlignment="1" applyProtection="1">
      <alignment horizontal="right" vertical="center" wrapText="1"/>
      <protection locked="0"/>
    </xf>
    <xf numFmtId="4" fontId="3" fillId="17" borderId="14" xfId="38" applyNumberFormat="1" applyFont="1" applyFill="1" applyBorder="1" applyAlignment="1" applyProtection="1">
      <alignment horizontal="right" vertical="center" wrapText="1"/>
      <protection locked="0"/>
    </xf>
    <xf numFmtId="0" fontId="19" fillId="0" borderId="14" xfId="0" applyFont="1" applyBorder="1" applyProtection="1">
      <protection locked="0"/>
    </xf>
    <xf numFmtId="0" fontId="19" fillId="0" borderId="80" xfId="0" applyFont="1" applyBorder="1" applyProtection="1">
      <protection locked="0"/>
    </xf>
    <xf numFmtId="4" fontId="3" fillId="40" borderId="90" xfId="0" applyNumberFormat="1" applyFont="1" applyFill="1" applyBorder="1" applyAlignment="1" applyProtection="1">
      <alignment horizontal="right" vertical="center" wrapText="1"/>
      <protection locked="0"/>
    </xf>
    <xf numFmtId="4" fontId="3" fillId="40" borderId="14" xfId="38" applyNumberFormat="1" applyFont="1" applyFill="1" applyBorder="1" applyAlignment="1" applyProtection="1">
      <alignment horizontal="right" vertical="center" wrapText="1"/>
      <protection locked="0"/>
    </xf>
    <xf numFmtId="0" fontId="19" fillId="40" borderId="14" xfId="0" applyFont="1" applyFill="1" applyBorder="1" applyProtection="1">
      <protection locked="0"/>
    </xf>
    <xf numFmtId="0" fontId="19" fillId="40" borderId="80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Alignment="1">
      <alignment horizontal="left" vertical="center" wrapText="1"/>
    </xf>
    <xf numFmtId="0" fontId="25" fillId="0" borderId="0" xfId="0" quotePrefix="1" applyFont="1" applyAlignment="1">
      <alignment horizontal="left" vertical="distributed" wrapText="1"/>
    </xf>
    <xf numFmtId="4" fontId="4" fillId="37" borderId="68" xfId="38" applyNumberFormat="1" applyFont="1" applyFill="1" applyBorder="1" applyAlignment="1">
      <alignment horizontal="center" vertical="center"/>
    </xf>
    <xf numFmtId="4" fontId="4" fillId="37" borderId="69" xfId="38" applyNumberFormat="1" applyFont="1" applyFill="1" applyBorder="1" applyAlignment="1">
      <alignment horizontal="center" vertical="center"/>
    </xf>
    <xf numFmtId="0" fontId="4" fillId="37" borderId="68" xfId="0" applyFont="1" applyFill="1" applyBorder="1" applyAlignment="1">
      <alignment horizontal="center" vertical="center"/>
    </xf>
    <xf numFmtId="0" fontId="4" fillId="37" borderId="75" xfId="0" applyFont="1" applyFill="1" applyBorder="1" applyAlignment="1">
      <alignment horizontal="center" vertical="center"/>
    </xf>
    <xf numFmtId="0" fontId="4" fillId="37" borderId="72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44" fontId="4" fillId="37" borderId="15" xfId="38" applyFont="1" applyFill="1" applyBorder="1" applyAlignment="1">
      <alignment horizontal="center" vertical="center" wrapText="1"/>
    </xf>
    <xf numFmtId="44" fontId="4" fillId="37" borderId="76" xfId="38" applyFont="1" applyFill="1" applyBorder="1" applyAlignment="1">
      <alignment horizontal="center" vertical="center" wrapText="1"/>
    </xf>
    <xf numFmtId="0" fontId="67" fillId="37" borderId="82" xfId="0" applyFont="1" applyFill="1" applyBorder="1" applyAlignment="1">
      <alignment horizontal="center" vertical="center" wrapText="1"/>
    </xf>
    <xf numFmtId="0" fontId="67" fillId="37" borderId="83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left"/>
    </xf>
    <xf numFmtId="0" fontId="25" fillId="0" borderId="0" xfId="0" quotePrefix="1" applyFont="1" applyBorder="1" applyAlignment="1">
      <alignment horizontal="center" vertical="top" wrapText="1"/>
    </xf>
    <xf numFmtId="0" fontId="4" fillId="37" borderId="70" xfId="0" applyFont="1" applyFill="1" applyBorder="1" applyAlignment="1">
      <alignment horizontal="center" vertical="center"/>
    </xf>
    <xf numFmtId="0" fontId="4" fillId="37" borderId="71" xfId="0" applyFont="1" applyFill="1" applyBorder="1" applyAlignment="1">
      <alignment horizontal="center" vertical="center"/>
    </xf>
    <xf numFmtId="44" fontId="4" fillId="37" borderId="74" xfId="38" applyFont="1" applyFill="1" applyBorder="1" applyAlignment="1">
      <alignment horizontal="center" vertical="center" wrapText="1"/>
    </xf>
    <xf numFmtId="44" fontId="4" fillId="37" borderId="77" xfId="38" applyFont="1" applyFill="1" applyBorder="1" applyAlignment="1">
      <alignment horizontal="center" vertical="center" wrapText="1"/>
    </xf>
    <xf numFmtId="0" fontId="70" fillId="0" borderId="87" xfId="0" applyFont="1" applyBorder="1" applyAlignment="1" applyProtection="1">
      <alignment horizontal="center" vertical="top" wrapText="1"/>
      <protection locked="0"/>
    </xf>
    <xf numFmtId="0" fontId="70" fillId="0" borderId="88" xfId="0" applyFont="1" applyBorder="1" applyAlignment="1" applyProtection="1">
      <alignment horizontal="center" vertical="top" wrapText="1"/>
      <protection locked="0"/>
    </xf>
    <xf numFmtId="0" fontId="70" fillId="0" borderId="89" xfId="0" applyFont="1" applyBorder="1" applyAlignment="1" applyProtection="1">
      <alignment horizontal="center" vertical="top" wrapText="1"/>
      <protection locked="0"/>
    </xf>
    <xf numFmtId="0" fontId="70" fillId="0" borderId="46" xfId="0" applyFont="1" applyBorder="1" applyAlignment="1" applyProtection="1">
      <alignment horizontal="center" vertical="top" wrapText="1"/>
      <protection locked="0"/>
    </xf>
    <xf numFmtId="0" fontId="70" fillId="0" borderId="23" xfId="0" applyFont="1" applyBorder="1" applyAlignment="1" applyProtection="1">
      <alignment horizontal="center" vertical="top" wrapText="1"/>
      <protection locked="0"/>
    </xf>
    <xf numFmtId="0" fontId="70" fillId="0" borderId="67" xfId="0" applyFont="1" applyBorder="1" applyAlignment="1" applyProtection="1">
      <alignment horizontal="center" vertical="top" wrapText="1"/>
      <protection locked="0"/>
    </xf>
    <xf numFmtId="0" fontId="74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10" fontId="4" fillId="37" borderId="106" xfId="6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horizontal="center"/>
    </xf>
    <xf numFmtId="0" fontId="62" fillId="17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74" xfId="0" applyFont="1" applyFill="1" applyBorder="1" applyAlignment="1" applyProtection="1">
      <alignment horizontal="center" vertical="center" wrapText="1"/>
      <protection locked="0"/>
    </xf>
    <xf numFmtId="0" fontId="4" fillId="36" borderId="95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4" fillId="36" borderId="96" xfId="0" applyFont="1" applyFill="1" applyBorder="1" applyAlignment="1">
      <alignment horizontal="center" vertical="center" wrapText="1"/>
    </xf>
    <xf numFmtId="0" fontId="4" fillId="36" borderId="100" xfId="0" applyFont="1" applyFill="1" applyBorder="1" applyAlignment="1">
      <alignment horizontal="center" vertical="center" wrapText="1"/>
    </xf>
    <xf numFmtId="0" fontId="4" fillId="37" borderId="105" xfId="0" applyFont="1" applyFill="1" applyBorder="1" applyAlignment="1">
      <alignment horizontal="center" vertical="center" wrapText="1"/>
    </xf>
    <xf numFmtId="0" fontId="4" fillId="37" borderId="106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 applyProtection="1">
      <alignment horizontal="center" vertical="top" wrapText="1"/>
      <protection locked="0"/>
    </xf>
    <xf numFmtId="0" fontId="70" fillId="0" borderId="10" xfId="0" applyFont="1" applyBorder="1" applyAlignment="1" applyProtection="1">
      <alignment horizontal="center" vertical="top" wrapText="1"/>
      <protection locked="0"/>
    </xf>
    <xf numFmtId="0" fontId="71" fillId="0" borderId="10" xfId="0" applyFont="1" applyBorder="1" applyAlignment="1" applyProtection="1">
      <alignment horizontal="center" vertical="top" wrapText="1"/>
      <protection locked="0"/>
    </xf>
    <xf numFmtId="4" fontId="38" fillId="0" borderId="11" xfId="0" applyNumberFormat="1" applyFont="1" applyBorder="1" applyAlignment="1" applyProtection="1">
      <alignment horizontal="left" vertical="center" wrapText="1"/>
      <protection locked="0"/>
    </xf>
    <xf numFmtId="4" fontId="38" fillId="0" borderId="0" xfId="0" applyNumberFormat="1" applyFont="1" applyBorder="1" applyAlignment="1" applyProtection="1">
      <alignment horizontal="left" vertical="center" wrapText="1"/>
      <protection locked="0"/>
    </xf>
    <xf numFmtId="0" fontId="37" fillId="0" borderId="11" xfId="0" applyFont="1" applyBorder="1" applyAlignment="1" applyProtection="1">
      <alignment horizontal="center" vertical="center" textRotation="255"/>
      <protection locked="0"/>
    </xf>
    <xf numFmtId="0" fontId="37" fillId="0" borderId="0" xfId="0" applyFont="1" applyBorder="1" applyAlignment="1" applyProtection="1">
      <alignment horizontal="center" vertical="center" textRotation="255"/>
      <protection locked="0"/>
    </xf>
    <xf numFmtId="4" fontId="38" fillId="0" borderId="0" xfId="0" applyNumberFormat="1" applyFont="1" applyAlignment="1" applyProtection="1">
      <alignment horizontal="left" vertical="center" wrapText="1"/>
      <protection locked="0"/>
    </xf>
    <xf numFmtId="0" fontId="39" fillId="0" borderId="0" xfId="0" quotePrefix="1" applyFont="1" applyBorder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left" vertical="center"/>
      <protection locked="0"/>
    </xf>
    <xf numFmtId="4" fontId="37" fillId="0" borderId="0" xfId="0" applyNumberFormat="1" applyFont="1" applyAlignment="1" applyProtection="1">
      <alignment horizontal="left" vertical="center" wrapText="1"/>
      <protection locked="0"/>
    </xf>
    <xf numFmtId="0" fontId="4" fillId="36" borderId="92" xfId="0" applyFont="1" applyFill="1" applyBorder="1" applyAlignment="1">
      <alignment horizontal="center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93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 applyProtection="1">
      <alignment horizontal="center" vertical="center" wrapText="1"/>
      <protection locked="0"/>
    </xf>
    <xf numFmtId="0" fontId="4" fillId="36" borderId="94" xfId="0" applyFont="1" applyFill="1" applyBorder="1" applyAlignment="1" applyProtection="1">
      <alignment horizontal="center" vertical="center" wrapText="1"/>
      <protection locked="0"/>
    </xf>
    <xf numFmtId="0" fontId="4" fillId="36" borderId="98" xfId="0" applyFont="1" applyFill="1" applyBorder="1" applyAlignment="1" applyProtection="1">
      <alignment horizontal="center" vertical="center" wrapText="1"/>
      <protection locked="0"/>
    </xf>
    <xf numFmtId="2" fontId="4" fillId="36" borderId="36" xfId="0" applyNumberFormat="1" applyFont="1" applyFill="1" applyBorder="1" applyAlignment="1">
      <alignment horizontal="center" vertical="center"/>
    </xf>
    <xf numFmtId="2" fontId="4" fillId="36" borderId="96" xfId="0" applyNumberFormat="1" applyFont="1" applyFill="1" applyBorder="1" applyAlignment="1">
      <alignment horizontal="center" vertical="center"/>
    </xf>
    <xf numFmtId="2" fontId="4" fillId="36" borderId="100" xfId="0" applyNumberFormat="1" applyFont="1" applyFill="1" applyBorder="1" applyAlignment="1">
      <alignment horizontal="center" vertical="center"/>
    </xf>
    <xf numFmtId="43" fontId="4" fillId="36" borderId="36" xfId="0" applyNumberFormat="1" applyFont="1" applyFill="1" applyBorder="1" applyAlignment="1">
      <alignment horizontal="center" vertical="center" wrapText="1"/>
    </xf>
    <xf numFmtId="43" fontId="4" fillId="36" borderId="96" xfId="0" applyNumberFormat="1" applyFont="1" applyFill="1" applyBorder="1" applyAlignment="1">
      <alignment horizontal="center" vertical="center" wrapText="1"/>
    </xf>
    <xf numFmtId="43" fontId="4" fillId="36" borderId="100" xfId="0" applyNumberFormat="1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01" xfId="0" applyFont="1" applyFill="1" applyBorder="1" applyAlignment="1" applyProtection="1">
      <alignment horizontal="center" vertical="center" wrapText="1"/>
      <protection locked="0"/>
    </xf>
    <xf numFmtId="0" fontId="4" fillId="36" borderId="97" xfId="0" applyFont="1" applyFill="1" applyBorder="1" applyAlignment="1" applyProtection="1">
      <alignment horizontal="center" vertical="center" wrapText="1"/>
      <protection locked="0"/>
    </xf>
    <xf numFmtId="0" fontId="4" fillId="36" borderId="102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>
      <alignment horizontal="center" vertical="center" wrapText="1"/>
    </xf>
    <xf numFmtId="4" fontId="4" fillId="34" borderId="36" xfId="79" applyNumberFormat="1" applyFont="1" applyFill="1" applyBorder="1" applyAlignment="1">
      <alignment horizontal="center" vertical="center" wrapText="1"/>
    </xf>
    <xf numFmtId="4" fontId="4" fillId="34" borderId="14" xfId="79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4" fontId="3" fillId="39" borderId="36" xfId="0" applyNumberFormat="1" applyFont="1" applyFill="1" applyBorder="1" applyAlignment="1">
      <alignment horizontal="center" vertical="center" wrapText="1"/>
    </xf>
    <xf numFmtId="4" fontId="3" fillId="39" borderId="14" xfId="0" applyNumberFormat="1" applyFont="1" applyFill="1" applyBorder="1" applyAlignment="1">
      <alignment horizontal="center" vertical="center" wrapText="1"/>
    </xf>
    <xf numFmtId="49" fontId="4" fillId="18" borderId="65" xfId="0" applyNumberFormat="1" applyFont="1" applyFill="1" applyBorder="1" applyAlignment="1">
      <alignment horizontal="center" vertical="center" wrapText="1"/>
    </xf>
    <xf numFmtId="49" fontId="4" fillId="18" borderId="64" xfId="0" applyNumberFormat="1" applyFont="1" applyFill="1" applyBorder="1" applyAlignment="1">
      <alignment horizontal="center" vertical="center" wrapText="1"/>
    </xf>
    <xf numFmtId="4" fontId="4" fillId="17" borderId="36" xfId="79" applyNumberFormat="1" applyFont="1" applyFill="1" applyBorder="1" applyAlignment="1">
      <alignment horizontal="center" vertical="center" wrapText="1"/>
    </xf>
    <xf numFmtId="4" fontId="4" fillId="17" borderId="14" xfId="79" applyNumberFormat="1" applyFont="1" applyFill="1" applyBorder="1" applyAlignment="1">
      <alignment horizontal="center" vertical="center" wrapText="1"/>
    </xf>
    <xf numFmtId="4" fontId="27" fillId="18" borderId="36" xfId="0" applyNumberFormat="1" applyFont="1" applyFill="1" applyBorder="1" applyAlignment="1">
      <alignment horizontal="center" vertical="center"/>
    </xf>
    <xf numFmtId="4" fontId="27" fillId="18" borderId="1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17" borderId="37" xfId="0" applyNumberFormat="1" applyFont="1" applyFill="1" applyBorder="1" applyAlignment="1" applyProtection="1">
      <alignment horizontal="center" vertical="center" wrapText="1"/>
    </xf>
    <xf numFmtId="2" fontId="4" fillId="17" borderId="14" xfId="0" applyNumberFormat="1" applyFont="1" applyFill="1" applyBorder="1" applyAlignment="1" applyProtection="1">
      <alignment horizontal="center" vertical="center" wrapText="1"/>
    </xf>
    <xf numFmtId="4" fontId="27" fillId="18" borderId="37" xfId="0" applyNumberFormat="1" applyFont="1" applyFill="1" applyBorder="1" applyAlignment="1">
      <alignment horizontal="center" vertical="center"/>
    </xf>
    <xf numFmtId="10" fontId="27" fillId="18" borderId="14" xfId="78" applyNumberFormat="1" applyFont="1" applyFill="1" applyBorder="1" applyAlignment="1">
      <alignment horizontal="center" vertical="center"/>
    </xf>
    <xf numFmtId="10" fontId="27" fillId="18" borderId="10" xfId="78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73" fillId="17" borderId="0" xfId="0" applyFont="1" applyFill="1" applyBorder="1" applyAlignment="1">
      <alignment horizontal="center" vertical="center"/>
    </xf>
    <xf numFmtId="49" fontId="4" fillId="18" borderId="63" xfId="0" applyNumberFormat="1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/>
    </xf>
    <xf numFmtId="0" fontId="30" fillId="18" borderId="61" xfId="0" applyFont="1" applyFill="1" applyBorder="1" applyAlignment="1">
      <alignment horizontal="center" vertical="center"/>
    </xf>
    <xf numFmtId="0" fontId="30" fillId="18" borderId="62" xfId="0" applyFont="1" applyFill="1" applyBorder="1" applyAlignment="1">
      <alignment horizontal="center" vertical="center"/>
    </xf>
    <xf numFmtId="4" fontId="30" fillId="0" borderId="43" xfId="0" applyNumberFormat="1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top" wrapText="1"/>
    </xf>
    <xf numFmtId="0" fontId="71" fillId="0" borderId="17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/>
    </xf>
    <xf numFmtId="0" fontId="71" fillId="0" borderId="35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10" fontId="4" fillId="18" borderId="50" xfId="0" applyNumberFormat="1" applyFont="1" applyFill="1" applyBorder="1" applyAlignment="1">
      <alignment horizontal="center"/>
    </xf>
    <xf numFmtId="10" fontId="4" fillId="18" borderId="41" xfId="0" applyNumberFormat="1" applyFont="1" applyFill="1" applyBorder="1" applyAlignment="1">
      <alignment horizontal="center"/>
    </xf>
    <xf numFmtId="10" fontId="4" fillId="18" borderId="42" xfId="0" applyNumberFormat="1" applyFont="1" applyFill="1" applyBorder="1" applyAlignment="1">
      <alignment horizontal="center"/>
    </xf>
    <xf numFmtId="10" fontId="4" fillId="18" borderId="52" xfId="0" applyNumberFormat="1" applyFont="1" applyFill="1" applyBorder="1" applyAlignment="1">
      <alignment horizontal="center" vertical="center"/>
    </xf>
    <xf numFmtId="10" fontId="4" fillId="18" borderId="53" xfId="0" applyNumberFormat="1" applyFont="1" applyFill="1" applyBorder="1" applyAlignment="1">
      <alignment horizontal="center" vertical="center"/>
    </xf>
    <xf numFmtId="10" fontId="4" fillId="18" borderId="54" xfId="0" applyNumberFormat="1" applyFont="1" applyFill="1" applyBorder="1" applyAlignment="1">
      <alignment horizontal="center" vertical="center"/>
    </xf>
    <xf numFmtId="0" fontId="4" fillId="18" borderId="50" xfId="0" applyFont="1" applyFill="1" applyBorder="1" applyAlignment="1">
      <alignment horizontal="center" vertical="center"/>
    </xf>
    <xf numFmtId="0" fontId="4" fillId="18" borderId="42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top" wrapText="1"/>
    </xf>
    <xf numFmtId="0" fontId="69" fillId="0" borderId="39" xfId="0" applyFont="1" applyFill="1" applyBorder="1" applyAlignment="1">
      <alignment horizontal="center" vertical="top" wrapText="1"/>
    </xf>
    <xf numFmtId="0" fontId="69" fillId="0" borderId="40" xfId="0" applyFont="1" applyFill="1" applyBorder="1" applyAlignment="1">
      <alignment horizontal="center" vertical="top" wrapText="1"/>
    </xf>
    <xf numFmtId="0" fontId="4" fillId="18" borderId="58" xfId="0" applyFont="1" applyFill="1" applyBorder="1" applyAlignment="1">
      <alignment horizontal="center" vertical="center"/>
    </xf>
    <xf numFmtId="0" fontId="4" fillId="18" borderId="59" xfId="0" applyFont="1" applyFill="1" applyBorder="1" applyAlignment="1">
      <alignment horizontal="center" vertical="center"/>
    </xf>
  </cellXfs>
  <cellStyles count="160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" xfId="159" builtinId="3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Q57"/>
  <sheetViews>
    <sheetView tabSelected="1" zoomScaleNormal="100" workbookViewId="0">
      <selection activeCell="G17" sqref="G17"/>
    </sheetView>
  </sheetViews>
  <sheetFormatPr defaultRowHeight="15" x14ac:dyDescent="0.2"/>
  <cols>
    <col min="1" max="1" width="5.5703125" style="71" bestFit="1" customWidth="1"/>
    <col min="2" max="2" width="69.28515625" style="72" customWidth="1"/>
    <col min="3" max="3" width="17.28515625" style="67" customWidth="1"/>
    <col min="4" max="4" width="19.28515625" style="67" customWidth="1"/>
    <col min="5" max="5" width="13.7109375" style="67" customWidth="1"/>
    <col min="6" max="6" width="14.28515625" style="67" customWidth="1"/>
    <col min="7" max="16384" width="9.140625" style="67"/>
  </cols>
  <sheetData>
    <row r="1" spans="1:17" x14ac:dyDescent="0.2">
      <c r="A1" s="225" t="s">
        <v>23</v>
      </c>
      <c r="B1" s="225"/>
      <c r="C1" s="225"/>
      <c r="D1" s="225"/>
      <c r="E1" s="225"/>
      <c r="F1" s="225"/>
      <c r="G1" s="66"/>
      <c r="H1" s="66"/>
      <c r="I1" s="66"/>
      <c r="J1" s="66"/>
      <c r="K1" s="66"/>
      <c r="L1" s="66"/>
      <c r="M1" s="66"/>
      <c r="N1" s="66"/>
    </row>
    <row r="2" spans="1:17" x14ac:dyDescent="0.2">
      <c r="A2" s="225" t="s">
        <v>24</v>
      </c>
      <c r="B2" s="225"/>
      <c r="C2" s="225"/>
      <c r="D2" s="225"/>
      <c r="E2" s="225"/>
      <c r="F2" s="225"/>
    </row>
    <row r="3" spans="1:17" x14ac:dyDescent="0.2">
      <c r="A3" s="226" t="s">
        <v>121</v>
      </c>
      <c r="B3" s="226"/>
      <c r="C3" s="226"/>
      <c r="D3" s="226"/>
      <c r="E3" s="226"/>
      <c r="F3" s="226"/>
    </row>
    <row r="4" spans="1:17" x14ac:dyDescent="0.2">
      <c r="A4" s="227" t="s">
        <v>46</v>
      </c>
      <c r="B4" s="227"/>
      <c r="C4" s="227"/>
      <c r="D4" s="227"/>
      <c r="E4" s="227"/>
      <c r="F4" s="227"/>
    </row>
    <row r="5" spans="1:17" ht="31.5" customHeight="1" x14ac:dyDescent="0.2">
      <c r="A5" s="228" t="s">
        <v>67</v>
      </c>
      <c r="B5" s="228"/>
      <c r="C5" s="228"/>
      <c r="D5" s="228"/>
      <c r="E5" s="228"/>
      <c r="F5" s="228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30.75" customHeight="1" thickBot="1" x14ac:dyDescent="0.25">
      <c r="A6" s="224" t="s">
        <v>68</v>
      </c>
      <c r="B6" s="224"/>
      <c r="C6" s="224"/>
      <c r="D6" s="224"/>
      <c r="E6" s="224"/>
      <c r="F6" s="224"/>
      <c r="G6" s="76"/>
      <c r="H6" s="76"/>
      <c r="I6" s="76"/>
      <c r="J6" s="76"/>
      <c r="K6" s="76"/>
      <c r="L6" s="76"/>
      <c r="M6" s="76"/>
      <c r="N6" s="76"/>
      <c r="O6" s="76"/>
    </row>
    <row r="7" spans="1:17" ht="15.75" customHeight="1" thickTop="1" thickBot="1" x14ac:dyDescent="0.25">
      <c r="A7" s="70"/>
      <c r="B7" s="29"/>
      <c r="C7" s="200" t="s">
        <v>59</v>
      </c>
      <c r="D7" s="201"/>
      <c r="E7" s="214" t="s">
        <v>60</v>
      </c>
      <c r="F7" s="215"/>
    </row>
    <row r="8" spans="1:17" ht="15" customHeight="1" thickTop="1" x14ac:dyDescent="0.2">
      <c r="A8" s="202" t="s">
        <v>0</v>
      </c>
      <c r="B8" s="204" t="s">
        <v>1</v>
      </c>
      <c r="C8" s="85" t="s">
        <v>16</v>
      </c>
      <c r="D8" s="206" t="s">
        <v>47</v>
      </c>
      <c r="E8" s="86" t="s">
        <v>16</v>
      </c>
      <c r="F8" s="216" t="s">
        <v>47</v>
      </c>
    </row>
    <row r="9" spans="1:17" ht="15" customHeight="1" x14ac:dyDescent="0.2">
      <c r="A9" s="203"/>
      <c r="B9" s="205"/>
      <c r="C9" s="87" t="s">
        <v>48</v>
      </c>
      <c r="D9" s="207"/>
      <c r="E9" s="88" t="s">
        <v>48</v>
      </c>
      <c r="F9" s="217"/>
    </row>
    <row r="10" spans="1:17" x14ac:dyDescent="0.2">
      <c r="A10" s="89" t="s">
        <v>49</v>
      </c>
      <c r="B10" s="90" t="s">
        <v>39</v>
      </c>
      <c r="C10" s="91">
        <f>D10/$D$20</f>
        <v>1.7007815081244489E-2</v>
      </c>
      <c r="D10" s="92">
        <f>Cronograma!$C$10</f>
        <v>1920.5900000000001</v>
      </c>
      <c r="E10" s="93" t="e">
        <f>F10/$F$20</f>
        <v>#DIV/0!</v>
      </c>
      <c r="F10" s="94"/>
    </row>
    <row r="11" spans="1:17" ht="6.95" customHeight="1" x14ac:dyDescent="0.2">
      <c r="A11" s="95"/>
      <c r="B11" s="96"/>
      <c r="C11" s="97"/>
      <c r="D11" s="98"/>
      <c r="E11" s="99"/>
      <c r="F11" s="100"/>
    </row>
    <row r="12" spans="1:17" x14ac:dyDescent="0.2">
      <c r="A12" s="101" t="s">
        <v>50</v>
      </c>
      <c r="B12" s="102" t="s">
        <v>40</v>
      </c>
      <c r="C12" s="103">
        <f>D12/$D$20</f>
        <v>0.30275370233618248</v>
      </c>
      <c r="D12" s="104">
        <f>Cronograma!$C$12</f>
        <v>34188.15</v>
      </c>
      <c r="E12" s="93" t="e">
        <f>F12/$F$20</f>
        <v>#DIV/0!</v>
      </c>
      <c r="F12" s="105"/>
    </row>
    <row r="13" spans="1:17" ht="6.95" customHeight="1" x14ac:dyDescent="0.2">
      <c r="A13" s="95"/>
      <c r="B13" s="96"/>
      <c r="C13" s="106"/>
      <c r="D13" s="107"/>
      <c r="E13" s="108"/>
      <c r="F13" s="109"/>
    </row>
    <row r="14" spans="1:17" x14ac:dyDescent="0.2">
      <c r="A14" s="101" t="s">
        <v>51</v>
      </c>
      <c r="B14" s="110" t="s">
        <v>25</v>
      </c>
      <c r="C14" s="103">
        <f>D14/$D$20</f>
        <v>5.785388168694388E-2</v>
      </c>
      <c r="D14" s="104">
        <f>Cronograma!$C$14</f>
        <v>6533.09</v>
      </c>
      <c r="E14" s="93" t="e">
        <f>F14/$F$20</f>
        <v>#DIV/0!</v>
      </c>
      <c r="F14" s="105"/>
    </row>
    <row r="15" spans="1:17" ht="6.95" customHeight="1" x14ac:dyDescent="0.2">
      <c r="A15" s="95"/>
      <c r="B15" s="96"/>
      <c r="C15" s="97"/>
      <c r="D15" s="107"/>
      <c r="E15" s="99"/>
      <c r="F15" s="109"/>
    </row>
    <row r="16" spans="1:17" x14ac:dyDescent="0.2">
      <c r="A16" s="101" t="s">
        <v>52</v>
      </c>
      <c r="B16" s="110" t="s">
        <v>55</v>
      </c>
      <c r="C16" s="103">
        <f>D16/$D$20</f>
        <v>0.61280169303293175</v>
      </c>
      <c r="D16" s="104">
        <f>Cronograma!$C$16</f>
        <v>69200</v>
      </c>
      <c r="E16" s="93" t="e">
        <f>F16/$F$20</f>
        <v>#DIV/0!</v>
      </c>
      <c r="F16" s="105"/>
    </row>
    <row r="17" spans="1:10" ht="6.95" customHeight="1" x14ac:dyDescent="0.2">
      <c r="A17" s="95"/>
      <c r="B17" s="96"/>
      <c r="C17" s="97"/>
      <c r="D17" s="107"/>
      <c r="E17" s="99"/>
      <c r="F17" s="109"/>
    </row>
    <row r="18" spans="1:10" ht="15" customHeight="1" x14ac:dyDescent="0.2">
      <c r="A18" s="101" t="s">
        <v>56</v>
      </c>
      <c r="B18" s="110" t="s">
        <v>17</v>
      </c>
      <c r="C18" s="103">
        <f>D18/$D$20</f>
        <v>9.5829078626973509E-3</v>
      </c>
      <c r="D18" s="104">
        <f>Cronograma!$C$18</f>
        <v>1082.1399999999999</v>
      </c>
      <c r="E18" s="93" t="e">
        <f>F18/$F$20</f>
        <v>#DIV/0!</v>
      </c>
      <c r="F18" s="105"/>
    </row>
    <row r="19" spans="1:10" ht="6.95" customHeight="1" x14ac:dyDescent="0.2">
      <c r="A19" s="95"/>
      <c r="B19" s="96"/>
      <c r="C19" s="97"/>
      <c r="D19" s="107"/>
      <c r="E19" s="99"/>
      <c r="F19" s="109"/>
    </row>
    <row r="20" spans="1:10" ht="15" customHeight="1" thickBot="1" x14ac:dyDescent="0.25">
      <c r="A20" s="208" t="s">
        <v>53</v>
      </c>
      <c r="B20" s="209"/>
      <c r="C20" s="111">
        <f>SUM(C10:C19)</f>
        <v>0.99999999999999989</v>
      </c>
      <c r="D20" s="112">
        <f>SUM(D10:D18)</f>
        <v>112923.97</v>
      </c>
      <c r="E20" s="111" t="e">
        <f>SUM(E10:E19)</f>
        <v>#DIV/0!</v>
      </c>
      <c r="F20" s="113">
        <f>SUM(F10:F18)</f>
        <v>0</v>
      </c>
    </row>
    <row r="21" spans="1:10" ht="19.5" customHeight="1" thickTop="1" x14ac:dyDescent="0.2">
      <c r="A21" s="210" t="s">
        <v>4</v>
      </c>
      <c r="B21" s="210"/>
      <c r="C21" s="218" t="s">
        <v>41</v>
      </c>
      <c r="D21" s="219"/>
      <c r="E21" s="219"/>
      <c r="F21" s="220"/>
      <c r="G21" s="74"/>
      <c r="H21" s="74"/>
      <c r="I21" s="74"/>
      <c r="J21" s="74"/>
    </row>
    <row r="22" spans="1:10" ht="42.75" customHeight="1" x14ac:dyDescent="0.2">
      <c r="A22" s="211" t="s">
        <v>45</v>
      </c>
      <c r="B22" s="211"/>
      <c r="C22" s="221"/>
      <c r="D22" s="222"/>
      <c r="E22" s="222"/>
      <c r="F22" s="223"/>
      <c r="G22" s="74"/>
      <c r="H22" s="74"/>
      <c r="I22" s="74"/>
      <c r="J22" s="74"/>
    </row>
    <row r="23" spans="1:10" x14ac:dyDescent="0.2">
      <c r="A23" s="73"/>
      <c r="B23" s="212" t="s">
        <v>5</v>
      </c>
      <c r="C23" s="212"/>
      <c r="D23" s="180"/>
      <c r="E23" s="180"/>
      <c r="F23" s="181"/>
      <c r="G23" s="182"/>
      <c r="H23" s="182"/>
    </row>
    <row r="24" spans="1:10" ht="15" customHeight="1" x14ac:dyDescent="0.2">
      <c r="A24" s="68"/>
      <c r="B24" s="213" t="s">
        <v>127</v>
      </c>
      <c r="C24" s="213"/>
      <c r="D24" s="213"/>
      <c r="E24" s="213"/>
      <c r="F24" s="213"/>
      <c r="G24" s="125"/>
    </row>
    <row r="25" spans="1:10" x14ac:dyDescent="0.2">
      <c r="A25" s="68"/>
      <c r="B25" s="213"/>
      <c r="C25" s="213"/>
      <c r="D25" s="213"/>
      <c r="E25" s="213"/>
      <c r="F25" s="213"/>
    </row>
    <row r="26" spans="1:10" x14ac:dyDescent="0.2">
      <c r="A26" s="68"/>
      <c r="B26" s="198"/>
      <c r="C26" s="198"/>
      <c r="D26" s="198"/>
    </row>
    <row r="27" spans="1:10" x14ac:dyDescent="0.2">
      <c r="A27" s="68"/>
      <c r="B27" s="69"/>
    </row>
    <row r="28" spans="1:10" ht="24" customHeight="1" x14ac:dyDescent="0.2">
      <c r="A28" s="68"/>
      <c r="B28" s="199"/>
      <c r="C28" s="199"/>
      <c r="D28" s="199"/>
    </row>
    <row r="29" spans="1:10" x14ac:dyDescent="0.2">
      <c r="A29" s="70"/>
      <c r="B29" s="29"/>
    </row>
    <row r="30" spans="1:10" x14ac:dyDescent="0.2">
      <c r="A30" s="70"/>
      <c r="B30" s="29"/>
    </row>
    <row r="31" spans="1:10" x14ac:dyDescent="0.2">
      <c r="A31" s="70"/>
      <c r="B31" s="29"/>
    </row>
    <row r="32" spans="1:10" x14ac:dyDescent="0.2">
      <c r="A32" s="70"/>
      <c r="B32" s="29"/>
    </row>
    <row r="33" spans="1:2" x14ac:dyDescent="0.2">
      <c r="A33" s="70"/>
      <c r="B33" s="29"/>
    </row>
    <row r="34" spans="1:2" x14ac:dyDescent="0.2">
      <c r="A34" s="70"/>
      <c r="B34" s="29"/>
    </row>
    <row r="35" spans="1:2" x14ac:dyDescent="0.2">
      <c r="A35" s="70"/>
      <c r="B35" s="29"/>
    </row>
    <row r="36" spans="1:2" x14ac:dyDescent="0.2">
      <c r="A36" s="70"/>
      <c r="B36" s="29"/>
    </row>
    <row r="37" spans="1:2" x14ac:dyDescent="0.2">
      <c r="A37" s="70"/>
      <c r="B37" s="29"/>
    </row>
    <row r="38" spans="1:2" x14ac:dyDescent="0.2">
      <c r="A38" s="70"/>
      <c r="B38" s="29"/>
    </row>
    <row r="39" spans="1:2" x14ac:dyDescent="0.2">
      <c r="A39" s="70"/>
      <c r="B39" s="29"/>
    </row>
    <row r="40" spans="1:2" x14ac:dyDescent="0.2">
      <c r="A40" s="70"/>
      <c r="B40" s="29"/>
    </row>
    <row r="41" spans="1:2" x14ac:dyDescent="0.2">
      <c r="A41" s="70"/>
      <c r="B41" s="29"/>
    </row>
    <row r="42" spans="1:2" x14ac:dyDescent="0.2">
      <c r="A42" s="70"/>
      <c r="B42" s="29"/>
    </row>
    <row r="43" spans="1:2" x14ac:dyDescent="0.2">
      <c r="A43" s="70"/>
      <c r="B43" s="29"/>
    </row>
    <row r="44" spans="1:2" x14ac:dyDescent="0.2">
      <c r="A44" s="70"/>
      <c r="B44" s="29"/>
    </row>
    <row r="45" spans="1:2" x14ac:dyDescent="0.2">
      <c r="A45" s="70"/>
      <c r="B45" s="29"/>
    </row>
    <row r="46" spans="1:2" x14ac:dyDescent="0.2">
      <c r="A46" s="70"/>
      <c r="B46" s="29"/>
    </row>
    <row r="47" spans="1:2" x14ac:dyDescent="0.2">
      <c r="A47" s="70"/>
      <c r="B47" s="29"/>
    </row>
    <row r="48" spans="1:2" x14ac:dyDescent="0.2">
      <c r="A48" s="70"/>
      <c r="B48" s="29"/>
    </row>
    <row r="49" spans="1:2" x14ac:dyDescent="0.2">
      <c r="A49" s="70"/>
      <c r="B49" s="29"/>
    </row>
    <row r="50" spans="1:2" x14ac:dyDescent="0.2">
      <c r="A50" s="70"/>
      <c r="B50" s="29"/>
    </row>
    <row r="51" spans="1:2" x14ac:dyDescent="0.2">
      <c r="A51" s="70"/>
      <c r="B51" s="29"/>
    </row>
    <row r="52" spans="1:2" x14ac:dyDescent="0.2">
      <c r="A52" s="70"/>
      <c r="B52" s="29"/>
    </row>
    <row r="53" spans="1:2" x14ac:dyDescent="0.2">
      <c r="A53" s="70"/>
      <c r="B53" s="29"/>
    </row>
    <row r="54" spans="1:2" x14ac:dyDescent="0.2">
      <c r="A54" s="70"/>
      <c r="B54" s="29"/>
    </row>
    <row r="55" spans="1:2" x14ac:dyDescent="0.2">
      <c r="A55" s="70"/>
      <c r="B55" s="29"/>
    </row>
    <row r="56" spans="1:2" x14ac:dyDescent="0.2">
      <c r="A56" s="70"/>
      <c r="B56" s="29"/>
    </row>
    <row r="57" spans="1:2" x14ac:dyDescent="0.2">
      <c r="A57" s="70"/>
      <c r="B57" s="29"/>
    </row>
  </sheetData>
  <mergeCells count="20">
    <mergeCell ref="A6:F6"/>
    <mergeCell ref="A1:F1"/>
    <mergeCell ref="A2:F2"/>
    <mergeCell ref="A3:F3"/>
    <mergeCell ref="A4:F4"/>
    <mergeCell ref="A5:F5"/>
    <mergeCell ref="B26:D26"/>
    <mergeCell ref="B28:D28"/>
    <mergeCell ref="C7:D7"/>
    <mergeCell ref="A8:A9"/>
    <mergeCell ref="B8:B9"/>
    <mergeCell ref="D8:D9"/>
    <mergeCell ref="A20:B20"/>
    <mergeCell ref="A21:B21"/>
    <mergeCell ref="A22:B22"/>
    <mergeCell ref="B23:C23"/>
    <mergeCell ref="B24:F25"/>
    <mergeCell ref="E7:F7"/>
    <mergeCell ref="F8:F9"/>
    <mergeCell ref="C21:F22"/>
  </mergeCells>
  <printOptions horizontalCentered="1"/>
  <pageMargins left="0" right="0" top="1.1811023622047245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23069.164942/2022-40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9"/>
  <sheetViews>
    <sheetView zoomScaleNormal="100" workbookViewId="0">
      <selection activeCell="N13" sqref="N13"/>
    </sheetView>
  </sheetViews>
  <sheetFormatPr defaultRowHeight="12.75" x14ac:dyDescent="0.2"/>
  <cols>
    <col min="1" max="1" width="9" style="19" bestFit="1" customWidth="1"/>
    <col min="2" max="2" width="9.140625" style="27" bestFit="1" customWidth="1"/>
    <col min="3" max="3" width="10.42578125" style="19" customWidth="1"/>
    <col min="4" max="4" width="35" style="20" customWidth="1"/>
    <col min="5" max="5" width="7" style="21" bestFit="1" customWidth="1"/>
    <col min="6" max="6" width="9.5703125" style="21" bestFit="1" customWidth="1"/>
    <col min="7" max="7" width="12.42578125" style="26" customWidth="1"/>
    <col min="8" max="8" width="8.28515625" style="22" customWidth="1"/>
    <col min="9" max="9" width="11.28515625" style="23" customWidth="1"/>
    <col min="10" max="11" width="10.140625" style="23" bestFit="1" customWidth="1"/>
    <col min="12" max="12" width="12.7109375" style="23" customWidth="1"/>
    <col min="13" max="13" width="7.28515625" style="24" customWidth="1"/>
    <col min="14" max="14" width="11" style="25" customWidth="1"/>
    <col min="15" max="15" width="9.85546875" style="17" customWidth="1"/>
    <col min="16" max="16" width="10.85546875" style="17" customWidth="1"/>
    <col min="17" max="17" width="11.7109375" style="17" customWidth="1"/>
    <col min="18" max="16384" width="9.140625" style="17"/>
  </cols>
  <sheetData>
    <row r="1" spans="1:17" ht="15" x14ac:dyDescent="0.2">
      <c r="A1" s="231" t="s">
        <v>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15" x14ac:dyDescent="0.2">
      <c r="A2" s="231" t="s">
        <v>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ht="15" x14ac:dyDescent="0.2">
      <c r="A3" s="232" t="s">
        <v>66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x14ac:dyDescent="0.2">
      <c r="A4" s="1"/>
      <c r="B4" s="28"/>
      <c r="C4" s="1"/>
      <c r="D4" s="29"/>
      <c r="E4" s="2"/>
      <c r="F4" s="2"/>
      <c r="G4" s="30"/>
      <c r="H4" s="3"/>
      <c r="I4" s="5"/>
      <c r="J4" s="5"/>
      <c r="K4" s="5"/>
      <c r="L4" s="5"/>
      <c r="M4" s="31"/>
      <c r="N4" s="32"/>
    </row>
    <row r="5" spans="1:17" ht="15" x14ac:dyDescent="0.2">
      <c r="A5" s="233" t="s">
        <v>54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ht="37.5" customHeight="1" x14ac:dyDescent="0.2">
      <c r="A6" s="228" t="s">
        <v>67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ht="21" customHeight="1" thickBot="1" x14ac:dyDescent="0.25">
      <c r="A7" s="224" t="s">
        <v>68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7" ht="15.75" customHeight="1" thickTop="1" thickBot="1" x14ac:dyDescent="0.25">
      <c r="A8" s="119"/>
      <c r="B8" s="120"/>
      <c r="C8" s="119"/>
      <c r="D8" s="121"/>
      <c r="E8" s="254" t="s">
        <v>58</v>
      </c>
      <c r="F8" s="255"/>
      <c r="G8" s="255"/>
      <c r="H8" s="255"/>
      <c r="I8" s="255"/>
      <c r="J8" s="255"/>
      <c r="K8" s="255"/>
      <c r="L8" s="256"/>
      <c r="M8" s="257" t="s">
        <v>57</v>
      </c>
      <c r="N8" s="258"/>
      <c r="O8" s="258"/>
      <c r="P8" s="258"/>
      <c r="Q8" s="259"/>
    </row>
    <row r="9" spans="1:17" ht="15.75" customHeight="1" thickTop="1" x14ac:dyDescent="0.2">
      <c r="A9" s="237" t="s">
        <v>0</v>
      </c>
      <c r="B9" s="239" t="s">
        <v>10</v>
      </c>
      <c r="C9" s="239" t="s">
        <v>6</v>
      </c>
      <c r="D9" s="239" t="s">
        <v>1</v>
      </c>
      <c r="E9" s="260" t="s">
        <v>2</v>
      </c>
      <c r="F9" s="260" t="s">
        <v>3</v>
      </c>
      <c r="G9" s="263" t="s">
        <v>11</v>
      </c>
      <c r="H9" s="266" t="s">
        <v>12</v>
      </c>
      <c r="I9" s="267" t="s">
        <v>22</v>
      </c>
      <c r="J9" s="267"/>
      <c r="K9" s="267"/>
      <c r="L9" s="268"/>
      <c r="M9" s="269" t="s">
        <v>12</v>
      </c>
      <c r="N9" s="234" t="s">
        <v>22</v>
      </c>
      <c r="O9" s="234"/>
      <c r="P9" s="234"/>
      <c r="Q9" s="236"/>
    </row>
    <row r="10" spans="1:17" ht="12.75" customHeight="1" x14ac:dyDescent="0.2">
      <c r="A10" s="237"/>
      <c r="B10" s="239"/>
      <c r="C10" s="239"/>
      <c r="D10" s="239"/>
      <c r="E10" s="261"/>
      <c r="F10" s="261"/>
      <c r="G10" s="264"/>
      <c r="H10" s="239"/>
      <c r="I10" s="267" t="s">
        <v>62</v>
      </c>
      <c r="J10" s="267" t="s">
        <v>63</v>
      </c>
      <c r="K10" s="267"/>
      <c r="L10" s="268"/>
      <c r="M10" s="270"/>
      <c r="N10" s="234" t="s">
        <v>62</v>
      </c>
      <c r="O10" s="234" t="s">
        <v>63</v>
      </c>
      <c r="P10" s="234"/>
      <c r="Q10" s="236"/>
    </row>
    <row r="11" spans="1:17" ht="22.5" x14ac:dyDescent="0.2">
      <c r="A11" s="238"/>
      <c r="B11" s="240"/>
      <c r="C11" s="240"/>
      <c r="D11" s="240"/>
      <c r="E11" s="262"/>
      <c r="F11" s="262"/>
      <c r="G11" s="265"/>
      <c r="H11" s="240"/>
      <c r="I11" s="272"/>
      <c r="J11" s="178" t="s">
        <v>21</v>
      </c>
      <c r="K11" s="178" t="s">
        <v>0</v>
      </c>
      <c r="L11" s="118" t="s">
        <v>48</v>
      </c>
      <c r="M11" s="271"/>
      <c r="N11" s="235"/>
      <c r="O11" s="183" t="s">
        <v>21</v>
      </c>
      <c r="P11" s="183" t="s">
        <v>64</v>
      </c>
      <c r="Q11" s="184" t="s">
        <v>48</v>
      </c>
    </row>
    <row r="12" spans="1:17" x14ac:dyDescent="0.2">
      <c r="A12" s="140">
        <v>1</v>
      </c>
      <c r="B12" s="141"/>
      <c r="C12" s="142"/>
      <c r="D12" s="143" t="s">
        <v>69</v>
      </c>
      <c r="E12" s="144"/>
      <c r="F12" s="144"/>
      <c r="G12" s="145"/>
      <c r="H12" s="146"/>
      <c r="I12" s="146"/>
      <c r="J12" s="146"/>
      <c r="K12" s="156">
        <f>SUM(J13:J14)</f>
        <v>1920.5900000000001</v>
      </c>
      <c r="L12" s="157">
        <f>K12</f>
        <v>1920.5900000000001</v>
      </c>
      <c r="M12" s="185"/>
      <c r="N12" s="186"/>
      <c r="O12" s="187"/>
      <c r="P12" s="187">
        <f>SUM(O13:O14)</f>
        <v>0</v>
      </c>
      <c r="Q12" s="188">
        <f>P12</f>
        <v>0</v>
      </c>
    </row>
    <row r="13" spans="1:17" ht="33.75" x14ac:dyDescent="0.2">
      <c r="A13" s="126" t="s">
        <v>70</v>
      </c>
      <c r="B13" s="127" t="s">
        <v>71</v>
      </c>
      <c r="C13" s="128" t="s">
        <v>72</v>
      </c>
      <c r="D13" s="129" t="s">
        <v>73</v>
      </c>
      <c r="E13" s="130" t="s">
        <v>74</v>
      </c>
      <c r="F13" s="135">
        <v>1000</v>
      </c>
      <c r="G13" s="137">
        <v>0.97</v>
      </c>
      <c r="H13" s="136">
        <v>0.28070000000000001</v>
      </c>
      <c r="I13" s="131">
        <f>TRUNC(G13*(1+H13),2)</f>
        <v>1.24</v>
      </c>
      <c r="J13" s="134">
        <f>TRUNC(F13*I13,2)</f>
        <v>1240</v>
      </c>
      <c r="K13" s="132"/>
      <c r="L13" s="133"/>
      <c r="M13" s="189"/>
      <c r="N13" s="190"/>
      <c r="O13" s="191"/>
      <c r="P13" s="191"/>
      <c r="Q13" s="192"/>
    </row>
    <row r="14" spans="1:17" ht="101.25" x14ac:dyDescent="0.2">
      <c r="A14" s="126" t="s">
        <v>75</v>
      </c>
      <c r="B14" s="127" t="s">
        <v>71</v>
      </c>
      <c r="C14" s="128" t="s">
        <v>76</v>
      </c>
      <c r="D14" s="129" t="s">
        <v>77</v>
      </c>
      <c r="E14" s="130" t="s">
        <v>78</v>
      </c>
      <c r="F14" s="135">
        <v>0.1</v>
      </c>
      <c r="G14" s="137">
        <v>5314.27</v>
      </c>
      <c r="H14" s="136">
        <v>0.28070000000000001</v>
      </c>
      <c r="I14" s="131">
        <f>TRUNC(G14*(1+H14),2)</f>
        <v>6805.98</v>
      </c>
      <c r="J14" s="134">
        <f>TRUNC(F14*I14,2)</f>
        <v>680.59</v>
      </c>
      <c r="K14" s="132"/>
      <c r="L14" s="133"/>
      <c r="M14" s="189"/>
      <c r="N14" s="190"/>
      <c r="O14" s="191"/>
      <c r="P14" s="191"/>
      <c r="Q14" s="192"/>
    </row>
    <row r="15" spans="1:17" x14ac:dyDescent="0.2">
      <c r="A15" s="126"/>
      <c r="B15" s="127"/>
      <c r="C15" s="128"/>
      <c r="D15" s="129"/>
      <c r="E15" s="130"/>
      <c r="F15" s="135"/>
      <c r="G15" s="137"/>
      <c r="H15" s="136"/>
      <c r="I15" s="131"/>
      <c r="J15" s="134"/>
      <c r="K15" s="132"/>
      <c r="L15" s="133"/>
      <c r="M15" s="189"/>
      <c r="N15" s="190"/>
      <c r="O15" s="191"/>
      <c r="P15" s="191"/>
      <c r="Q15" s="192"/>
    </row>
    <row r="16" spans="1:17" x14ac:dyDescent="0.2">
      <c r="A16" s="147">
        <v>2</v>
      </c>
      <c r="B16" s="148"/>
      <c r="C16" s="149"/>
      <c r="D16" s="150" t="s">
        <v>79</v>
      </c>
      <c r="E16" s="151"/>
      <c r="F16" s="179"/>
      <c r="G16" s="153"/>
      <c r="H16" s="154"/>
      <c r="I16" s="154"/>
      <c r="J16" s="155"/>
      <c r="K16" s="158">
        <f>SUM(J17)</f>
        <v>34188.15</v>
      </c>
      <c r="L16" s="159">
        <f>K16</f>
        <v>34188.15</v>
      </c>
      <c r="M16" s="193"/>
      <c r="N16" s="194"/>
      <c r="O16" s="195"/>
      <c r="P16" s="195">
        <f>O17</f>
        <v>0</v>
      </c>
      <c r="Q16" s="196">
        <f>P16</f>
        <v>0</v>
      </c>
    </row>
    <row r="17" spans="1:17" x14ac:dyDescent="0.2">
      <c r="A17" s="126" t="s">
        <v>80</v>
      </c>
      <c r="B17" s="127" t="s">
        <v>81</v>
      </c>
      <c r="C17" s="128" t="s">
        <v>82</v>
      </c>
      <c r="D17" s="129" t="s">
        <v>83</v>
      </c>
      <c r="E17" s="130">
        <v>1</v>
      </c>
      <c r="F17" s="135">
        <v>1</v>
      </c>
      <c r="G17" s="137">
        <v>26694.9</v>
      </c>
      <c r="H17" s="136">
        <v>0.28070000000000001</v>
      </c>
      <c r="I17" s="131">
        <f>TRUNC(G17*(1+H17),2)</f>
        <v>34188.15</v>
      </c>
      <c r="J17" s="134">
        <f>TRUNC(F17*I17,2)</f>
        <v>34188.15</v>
      </c>
      <c r="K17" s="132"/>
      <c r="L17" s="133"/>
      <c r="M17" s="189"/>
      <c r="N17" s="190"/>
      <c r="O17" s="191"/>
      <c r="P17" s="191"/>
      <c r="Q17" s="192"/>
    </row>
    <row r="18" spans="1:17" x14ac:dyDescent="0.2">
      <c r="A18" s="126"/>
      <c r="B18" s="127"/>
      <c r="C18" s="128"/>
      <c r="D18" s="129"/>
      <c r="E18" s="130"/>
      <c r="F18" s="135"/>
      <c r="G18" s="137"/>
      <c r="H18" s="136"/>
      <c r="I18" s="131"/>
      <c r="J18" s="134"/>
      <c r="K18" s="132"/>
      <c r="L18" s="133"/>
      <c r="M18" s="189"/>
      <c r="N18" s="190"/>
      <c r="O18" s="191"/>
      <c r="P18" s="191"/>
      <c r="Q18" s="192"/>
    </row>
    <row r="19" spans="1:17" x14ac:dyDescent="0.2">
      <c r="A19" s="147">
        <v>3</v>
      </c>
      <c r="B19" s="148"/>
      <c r="C19" s="149"/>
      <c r="D19" s="150" t="s">
        <v>25</v>
      </c>
      <c r="E19" s="151"/>
      <c r="F19" s="179"/>
      <c r="G19" s="153"/>
      <c r="H19" s="154"/>
      <c r="I19" s="154"/>
      <c r="J19" s="155"/>
      <c r="K19" s="155"/>
      <c r="L19" s="159">
        <f>SUM(K20:K22)</f>
        <v>6533.09</v>
      </c>
      <c r="M19" s="193"/>
      <c r="N19" s="194"/>
      <c r="O19" s="195"/>
      <c r="P19" s="195"/>
      <c r="Q19" s="196">
        <f>SUM(P20:P22)</f>
        <v>0</v>
      </c>
    </row>
    <row r="20" spans="1:17" x14ac:dyDescent="0.2">
      <c r="A20" s="160" t="s">
        <v>84</v>
      </c>
      <c r="B20" s="161"/>
      <c r="C20" s="162"/>
      <c r="D20" s="163" t="s">
        <v>85</v>
      </c>
      <c r="E20" s="164"/>
      <c r="F20" s="165"/>
      <c r="G20" s="166"/>
      <c r="H20" s="167"/>
      <c r="I20" s="167"/>
      <c r="J20" s="168"/>
      <c r="K20" s="175">
        <f>SUM(J21)</f>
        <v>299.60000000000002</v>
      </c>
      <c r="L20" s="133"/>
      <c r="M20" s="189"/>
      <c r="N20" s="190"/>
      <c r="O20" s="191"/>
      <c r="P20" s="191">
        <f>O21</f>
        <v>0</v>
      </c>
      <c r="Q20" s="192"/>
    </row>
    <row r="21" spans="1:17" x14ac:dyDescent="0.2">
      <c r="A21" s="126" t="s">
        <v>86</v>
      </c>
      <c r="B21" s="127" t="s">
        <v>87</v>
      </c>
      <c r="C21" s="128"/>
      <c r="D21" s="129" t="s">
        <v>88</v>
      </c>
      <c r="E21" s="130" t="s">
        <v>89</v>
      </c>
      <c r="F21" s="135">
        <v>1</v>
      </c>
      <c r="G21" s="137">
        <v>233.94</v>
      </c>
      <c r="H21" s="136">
        <v>0.28070000000000001</v>
      </c>
      <c r="I21" s="131">
        <f>TRUNC(G21*(1+H21),2)</f>
        <v>299.60000000000002</v>
      </c>
      <c r="J21" s="134">
        <f>TRUNC(F21*I21,2)</f>
        <v>299.60000000000002</v>
      </c>
      <c r="K21" s="132"/>
      <c r="L21" s="133"/>
      <c r="M21" s="189"/>
      <c r="N21" s="190"/>
      <c r="O21" s="191"/>
      <c r="P21" s="191"/>
      <c r="Q21" s="192"/>
    </row>
    <row r="22" spans="1:17" x14ac:dyDescent="0.2">
      <c r="A22" s="160" t="s">
        <v>90</v>
      </c>
      <c r="B22" s="161"/>
      <c r="C22" s="162"/>
      <c r="D22" s="169" t="s">
        <v>91</v>
      </c>
      <c r="E22" s="170"/>
      <c r="F22" s="171"/>
      <c r="G22" s="172"/>
      <c r="H22" s="173"/>
      <c r="I22" s="173"/>
      <c r="J22" s="174"/>
      <c r="K22" s="176">
        <f>SUM(J23:J26)</f>
        <v>6233.49</v>
      </c>
      <c r="L22" s="133"/>
      <c r="M22" s="189"/>
      <c r="N22" s="190"/>
      <c r="O22" s="191"/>
      <c r="P22" s="191">
        <f>SUM(O23:O26)</f>
        <v>0</v>
      </c>
      <c r="Q22" s="192"/>
    </row>
    <row r="23" spans="1:17" ht="67.5" x14ac:dyDescent="0.2">
      <c r="A23" s="126" t="s">
        <v>92</v>
      </c>
      <c r="B23" s="127" t="s">
        <v>71</v>
      </c>
      <c r="C23" s="128" t="s">
        <v>93</v>
      </c>
      <c r="D23" s="129" t="s">
        <v>94</v>
      </c>
      <c r="E23" s="130" t="s">
        <v>74</v>
      </c>
      <c r="F23" s="135">
        <v>3.15</v>
      </c>
      <c r="G23" s="137">
        <v>466.32</v>
      </c>
      <c r="H23" s="136">
        <v>0.28070000000000001</v>
      </c>
      <c r="I23" s="131">
        <f>TRUNC(G23*(1+H23),2)</f>
        <v>597.21</v>
      </c>
      <c r="J23" s="134">
        <f>TRUNC(F23*I23,2)</f>
        <v>1881.21</v>
      </c>
      <c r="K23" s="132"/>
      <c r="L23" s="133"/>
      <c r="M23" s="189"/>
      <c r="N23" s="190"/>
      <c r="O23" s="191"/>
      <c r="P23" s="191"/>
      <c r="Q23" s="192"/>
    </row>
    <row r="24" spans="1:17" ht="67.5" x14ac:dyDescent="0.2">
      <c r="A24" s="126" t="s">
        <v>95</v>
      </c>
      <c r="B24" s="127" t="s">
        <v>96</v>
      </c>
      <c r="C24" s="128">
        <v>10777</v>
      </c>
      <c r="D24" s="129" t="s">
        <v>97</v>
      </c>
      <c r="E24" s="130" t="s">
        <v>89</v>
      </c>
      <c r="F24" s="135">
        <v>2</v>
      </c>
      <c r="G24" s="137">
        <v>858.37</v>
      </c>
      <c r="H24" s="136">
        <v>0.28070000000000001</v>
      </c>
      <c r="I24" s="131">
        <f t="shared" ref="I24:I26" si="0">TRUNC(G24*(1+H24),2)</f>
        <v>1099.31</v>
      </c>
      <c r="J24" s="134">
        <f t="shared" ref="J24:J26" si="1">TRUNC(F24*I24,2)</f>
        <v>2198.62</v>
      </c>
      <c r="K24" s="132"/>
      <c r="L24" s="133"/>
      <c r="M24" s="189"/>
      <c r="N24" s="190"/>
      <c r="O24" s="191"/>
      <c r="P24" s="191"/>
      <c r="Q24" s="192"/>
    </row>
    <row r="25" spans="1:17" ht="67.5" x14ac:dyDescent="0.2">
      <c r="A25" s="126" t="s">
        <v>98</v>
      </c>
      <c r="B25" s="127" t="s">
        <v>96</v>
      </c>
      <c r="C25" s="128">
        <v>10776</v>
      </c>
      <c r="D25" s="129" t="s">
        <v>99</v>
      </c>
      <c r="E25" s="130" t="s">
        <v>89</v>
      </c>
      <c r="F25" s="135">
        <v>2</v>
      </c>
      <c r="G25" s="137">
        <v>590.62</v>
      </c>
      <c r="H25" s="136">
        <v>0.28070000000000001</v>
      </c>
      <c r="I25" s="131">
        <f t="shared" si="0"/>
        <v>756.4</v>
      </c>
      <c r="J25" s="134">
        <f t="shared" si="1"/>
        <v>1512.8</v>
      </c>
      <c r="K25" s="132"/>
      <c r="L25" s="133"/>
      <c r="M25" s="189"/>
      <c r="N25" s="190"/>
      <c r="O25" s="191"/>
      <c r="P25" s="191"/>
      <c r="Q25" s="192"/>
    </row>
    <row r="26" spans="1:17" ht="25.5" x14ac:dyDescent="0.2">
      <c r="A26" s="126" t="s">
        <v>100</v>
      </c>
      <c r="B26" s="127" t="s">
        <v>81</v>
      </c>
      <c r="C26" s="128" t="s">
        <v>101</v>
      </c>
      <c r="D26" s="129" t="s">
        <v>102</v>
      </c>
      <c r="E26" s="130" t="s">
        <v>89</v>
      </c>
      <c r="F26" s="135">
        <v>2</v>
      </c>
      <c r="G26" s="137">
        <v>250.2</v>
      </c>
      <c r="H26" s="136">
        <v>0.28070000000000001</v>
      </c>
      <c r="I26" s="131">
        <f t="shared" si="0"/>
        <v>320.43</v>
      </c>
      <c r="J26" s="134">
        <f t="shared" si="1"/>
        <v>640.86</v>
      </c>
      <c r="K26" s="132"/>
      <c r="L26" s="133"/>
      <c r="M26" s="189"/>
      <c r="N26" s="190"/>
      <c r="O26" s="191"/>
      <c r="P26" s="191"/>
      <c r="Q26" s="192"/>
    </row>
    <row r="27" spans="1:17" x14ac:dyDescent="0.2">
      <c r="A27" s="126"/>
      <c r="B27" s="127"/>
      <c r="C27" s="128"/>
      <c r="D27" s="129"/>
      <c r="E27" s="130"/>
      <c r="F27" s="135"/>
      <c r="G27" s="137"/>
      <c r="H27" s="136"/>
      <c r="I27" s="131"/>
      <c r="J27" s="134"/>
      <c r="K27" s="132"/>
      <c r="L27" s="133"/>
      <c r="M27" s="189"/>
      <c r="N27" s="190"/>
      <c r="O27" s="191"/>
      <c r="P27" s="191"/>
      <c r="Q27" s="192"/>
    </row>
    <row r="28" spans="1:17" x14ac:dyDescent="0.2">
      <c r="A28" s="147">
        <v>4</v>
      </c>
      <c r="B28" s="148"/>
      <c r="C28" s="149"/>
      <c r="D28" s="150" t="s">
        <v>55</v>
      </c>
      <c r="E28" s="151"/>
      <c r="F28" s="179"/>
      <c r="G28" s="153"/>
      <c r="H28" s="154"/>
      <c r="I28" s="154"/>
      <c r="J28" s="155"/>
      <c r="K28" s="158">
        <f>SUM(J29:J31)</f>
        <v>69200</v>
      </c>
      <c r="L28" s="159">
        <f>K28</f>
        <v>69200</v>
      </c>
      <c r="M28" s="193"/>
      <c r="N28" s="194"/>
      <c r="O28" s="195"/>
      <c r="P28" s="195">
        <f>SUM(O29:O31)</f>
        <v>0</v>
      </c>
      <c r="Q28" s="196">
        <f>P28</f>
        <v>0</v>
      </c>
    </row>
    <row r="29" spans="1:17" ht="56.25" x14ac:dyDescent="0.2">
      <c r="A29" s="126" t="s">
        <v>103</v>
      </c>
      <c r="B29" s="127" t="s">
        <v>104</v>
      </c>
      <c r="C29" s="128" t="s">
        <v>105</v>
      </c>
      <c r="D29" s="129" t="s">
        <v>106</v>
      </c>
      <c r="E29" s="130" t="s">
        <v>107</v>
      </c>
      <c r="F29" s="135">
        <v>160</v>
      </c>
      <c r="G29" s="137">
        <v>147.49</v>
      </c>
      <c r="H29" s="136">
        <v>0.28070000000000001</v>
      </c>
      <c r="I29" s="131">
        <f t="shared" ref="I29:I31" si="2">TRUNC(G29*(1+H29),2)</f>
        <v>188.89</v>
      </c>
      <c r="J29" s="134">
        <f t="shared" ref="J29:J31" si="3">TRUNC(F29*I29,2)</f>
        <v>30222.400000000001</v>
      </c>
      <c r="K29" s="132"/>
      <c r="L29" s="133"/>
      <c r="M29" s="189"/>
      <c r="N29" s="190"/>
      <c r="O29" s="191"/>
      <c r="P29" s="191"/>
      <c r="Q29" s="192"/>
    </row>
    <row r="30" spans="1:17" ht="45" x14ac:dyDescent="0.2">
      <c r="A30" s="126" t="s">
        <v>108</v>
      </c>
      <c r="B30" s="127" t="s">
        <v>71</v>
      </c>
      <c r="C30" s="128" t="s">
        <v>109</v>
      </c>
      <c r="D30" s="129" t="s">
        <v>110</v>
      </c>
      <c r="E30" s="130" t="s">
        <v>107</v>
      </c>
      <c r="F30" s="135">
        <v>160</v>
      </c>
      <c r="G30" s="137">
        <v>88.43</v>
      </c>
      <c r="H30" s="136">
        <v>0.28070000000000001</v>
      </c>
      <c r="I30" s="131">
        <f t="shared" si="2"/>
        <v>113.25</v>
      </c>
      <c r="J30" s="134">
        <f t="shared" si="3"/>
        <v>18120</v>
      </c>
      <c r="K30" s="132"/>
      <c r="L30" s="133"/>
      <c r="M30" s="189"/>
      <c r="N30" s="190"/>
      <c r="O30" s="191"/>
      <c r="P30" s="191"/>
      <c r="Q30" s="192"/>
    </row>
    <row r="31" spans="1:17" ht="56.25" x14ac:dyDescent="0.2">
      <c r="A31" s="126" t="s">
        <v>111</v>
      </c>
      <c r="B31" s="127" t="s">
        <v>112</v>
      </c>
      <c r="C31" s="128">
        <v>90999</v>
      </c>
      <c r="D31" s="129" t="s">
        <v>113</v>
      </c>
      <c r="E31" s="130" t="s">
        <v>114</v>
      </c>
      <c r="F31" s="135">
        <v>160</v>
      </c>
      <c r="G31" s="137">
        <v>101.79</v>
      </c>
      <c r="H31" s="136">
        <v>0.28070000000000001</v>
      </c>
      <c r="I31" s="131">
        <f t="shared" si="2"/>
        <v>130.36000000000001</v>
      </c>
      <c r="J31" s="134">
        <f t="shared" si="3"/>
        <v>20857.599999999999</v>
      </c>
      <c r="K31" s="132"/>
      <c r="L31" s="133"/>
      <c r="M31" s="189"/>
      <c r="N31" s="190"/>
      <c r="O31" s="191"/>
      <c r="P31" s="191"/>
      <c r="Q31" s="192"/>
    </row>
    <row r="32" spans="1:17" x14ac:dyDescent="0.2">
      <c r="A32" s="126"/>
      <c r="B32" s="127"/>
      <c r="C32" s="128"/>
      <c r="D32" s="129"/>
      <c r="E32" s="130"/>
      <c r="F32" s="135"/>
      <c r="G32" s="137"/>
      <c r="H32" s="136"/>
      <c r="I32" s="131"/>
      <c r="J32" s="134"/>
      <c r="K32" s="132"/>
      <c r="L32" s="133"/>
      <c r="M32" s="189"/>
      <c r="N32" s="190"/>
      <c r="O32" s="191"/>
      <c r="P32" s="191"/>
      <c r="Q32" s="192"/>
    </row>
    <row r="33" spans="1:17" x14ac:dyDescent="0.2">
      <c r="A33" s="147">
        <v>5</v>
      </c>
      <c r="B33" s="148"/>
      <c r="C33" s="149"/>
      <c r="D33" s="150" t="s">
        <v>17</v>
      </c>
      <c r="E33" s="151"/>
      <c r="F33" s="152"/>
      <c r="G33" s="153"/>
      <c r="H33" s="154"/>
      <c r="I33" s="154"/>
      <c r="J33" s="155"/>
      <c r="K33" s="158">
        <f>SUM(J34:J35)</f>
        <v>1082.1399999999999</v>
      </c>
      <c r="L33" s="159">
        <f>K33</f>
        <v>1082.1399999999999</v>
      </c>
      <c r="M33" s="193"/>
      <c r="N33" s="194"/>
      <c r="O33" s="195"/>
      <c r="P33" s="195">
        <f>SUM(O34:O35)</f>
        <v>0</v>
      </c>
      <c r="Q33" s="196">
        <f>P33</f>
        <v>0</v>
      </c>
    </row>
    <row r="34" spans="1:17" ht="25.5" x14ac:dyDescent="0.2">
      <c r="A34" s="126" t="s">
        <v>115</v>
      </c>
      <c r="B34" s="127" t="s">
        <v>81</v>
      </c>
      <c r="C34" s="128" t="s">
        <v>116</v>
      </c>
      <c r="D34" s="129" t="s">
        <v>117</v>
      </c>
      <c r="E34" s="130" t="s">
        <v>89</v>
      </c>
      <c r="F34" s="135">
        <v>2</v>
      </c>
      <c r="G34" s="137">
        <v>250.2</v>
      </c>
      <c r="H34" s="136">
        <v>0.28070000000000001</v>
      </c>
      <c r="I34" s="131">
        <f t="shared" ref="I34:I35" si="4">TRUNC(G34*(1+H34),2)</f>
        <v>320.43</v>
      </c>
      <c r="J34" s="134">
        <f t="shared" ref="J34:J35" si="5">TRUNC(F34*I34,2)</f>
        <v>640.86</v>
      </c>
      <c r="K34" s="132"/>
      <c r="L34" s="133"/>
      <c r="M34" s="189"/>
      <c r="N34" s="190"/>
      <c r="O34" s="191"/>
      <c r="P34" s="191"/>
      <c r="Q34" s="192"/>
    </row>
    <row r="35" spans="1:17" ht="33.75" x14ac:dyDescent="0.2">
      <c r="A35" s="126" t="s">
        <v>118</v>
      </c>
      <c r="B35" s="127" t="s">
        <v>119</v>
      </c>
      <c r="C35" s="128">
        <v>88316</v>
      </c>
      <c r="D35" s="129" t="s">
        <v>120</v>
      </c>
      <c r="E35" s="130" t="s">
        <v>114</v>
      </c>
      <c r="F35" s="135">
        <v>16</v>
      </c>
      <c r="G35" s="137">
        <v>21.54</v>
      </c>
      <c r="H35" s="136">
        <v>0.28070000000000001</v>
      </c>
      <c r="I35" s="131">
        <f t="shared" si="4"/>
        <v>27.58</v>
      </c>
      <c r="J35" s="134">
        <f t="shared" si="5"/>
        <v>441.28</v>
      </c>
      <c r="K35" s="132"/>
      <c r="L35" s="133"/>
      <c r="M35" s="189"/>
      <c r="N35" s="190"/>
      <c r="O35" s="191"/>
      <c r="P35" s="191"/>
      <c r="Q35" s="192"/>
    </row>
    <row r="36" spans="1:17" x14ac:dyDescent="0.2">
      <c r="A36" s="124"/>
      <c r="B36" s="114"/>
      <c r="C36" s="115"/>
      <c r="D36" s="116"/>
      <c r="E36" s="117"/>
      <c r="F36" s="138"/>
      <c r="G36" s="139"/>
      <c r="H36" s="131"/>
      <c r="I36" s="131"/>
      <c r="J36" s="132"/>
      <c r="K36" s="132"/>
      <c r="L36" s="133"/>
      <c r="M36" s="189"/>
      <c r="N36" s="190"/>
      <c r="O36" s="191"/>
      <c r="P36" s="191"/>
      <c r="Q36" s="192"/>
    </row>
    <row r="37" spans="1:17" ht="31.5" customHeight="1" thickBot="1" x14ac:dyDescent="0.25">
      <c r="A37" s="241" t="s">
        <v>61</v>
      </c>
      <c r="B37" s="242"/>
      <c r="C37" s="242"/>
      <c r="D37" s="242"/>
      <c r="E37" s="242"/>
      <c r="F37" s="242"/>
      <c r="G37" s="242"/>
      <c r="H37" s="242"/>
      <c r="I37" s="242"/>
      <c r="J37" s="122"/>
      <c r="K37" s="122"/>
      <c r="L37" s="177">
        <f>SUM(L12:L36)</f>
        <v>112923.97</v>
      </c>
      <c r="M37" s="229" t="s">
        <v>65</v>
      </c>
      <c r="N37" s="229"/>
      <c r="O37" s="229"/>
      <c r="P37" s="229"/>
      <c r="Q37" s="123">
        <f>SUM(Q12:Q36)</f>
        <v>0</v>
      </c>
    </row>
    <row r="38" spans="1:17" ht="35.25" customHeight="1" thickTop="1" x14ac:dyDescent="0.2">
      <c r="A38" s="243" t="s">
        <v>4</v>
      </c>
      <c r="B38" s="243"/>
      <c r="C38" s="243"/>
      <c r="D38" s="243"/>
      <c r="E38" s="243"/>
      <c r="F38" s="243"/>
      <c r="G38" s="218" t="s">
        <v>41</v>
      </c>
      <c r="H38" s="219"/>
      <c r="I38" s="219"/>
      <c r="J38" s="219"/>
      <c r="K38" s="219"/>
      <c r="L38" s="219"/>
      <c r="M38" s="219"/>
      <c r="N38" s="219"/>
      <c r="O38" s="219"/>
      <c r="P38" s="219"/>
      <c r="Q38" s="220"/>
    </row>
    <row r="39" spans="1:17" ht="40.5" customHeight="1" x14ac:dyDescent="0.2">
      <c r="A39" s="244" t="s">
        <v>45</v>
      </c>
      <c r="B39" s="245"/>
      <c r="C39" s="245"/>
      <c r="D39" s="245"/>
      <c r="E39" s="244" t="s">
        <v>13</v>
      </c>
      <c r="F39" s="245"/>
      <c r="G39" s="221"/>
      <c r="H39" s="222"/>
      <c r="I39" s="222"/>
      <c r="J39" s="222"/>
      <c r="K39" s="222"/>
      <c r="L39" s="222"/>
      <c r="M39" s="222"/>
      <c r="N39" s="222"/>
      <c r="O39" s="222"/>
      <c r="P39" s="222"/>
      <c r="Q39" s="223"/>
    </row>
    <row r="40" spans="1:17" x14ac:dyDescent="0.2">
      <c r="A40" s="248" t="s">
        <v>5</v>
      </c>
      <c r="B40" s="246" t="s">
        <v>122</v>
      </c>
      <c r="C40" s="246"/>
      <c r="D40" s="246"/>
      <c r="E40" s="246"/>
      <c r="F40" s="246"/>
      <c r="G40" s="247"/>
      <c r="H40" s="247"/>
      <c r="I40" s="247"/>
      <c r="J40" s="247"/>
      <c r="K40" s="247"/>
      <c r="L40" s="247"/>
      <c r="M40" s="247"/>
      <c r="N40" s="247"/>
      <c r="O40" s="197"/>
      <c r="P40" s="197"/>
      <c r="Q40" s="197"/>
    </row>
    <row r="41" spans="1:17" x14ac:dyDescent="0.2">
      <c r="A41" s="249"/>
      <c r="B41" s="252" t="s">
        <v>123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197"/>
      <c r="P41" s="197"/>
      <c r="Q41" s="197"/>
    </row>
    <row r="42" spans="1:17" ht="12.75" customHeight="1" x14ac:dyDescent="0.2">
      <c r="A42" s="249"/>
      <c r="B42" s="230" t="s">
        <v>124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x14ac:dyDescent="0.2">
      <c r="A43" s="249"/>
      <c r="B43" s="250" t="s">
        <v>126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197"/>
      <c r="P43" s="197"/>
      <c r="Q43" s="197"/>
    </row>
    <row r="44" spans="1:17" ht="27" customHeight="1" x14ac:dyDescent="0.2">
      <c r="A44" s="249"/>
      <c r="B44" s="253" t="s">
        <v>125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</row>
    <row r="45" spans="1:17" ht="12.75" customHeight="1" x14ac:dyDescent="0.2">
      <c r="A45" s="249"/>
      <c r="B45" s="230" t="s">
        <v>26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x14ac:dyDescent="0.2">
      <c r="A46" s="249"/>
      <c r="B46" s="230" t="s">
        <v>44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197"/>
      <c r="P46" s="197"/>
      <c r="Q46" s="197"/>
    </row>
    <row r="47" spans="1:17" ht="27" customHeight="1" x14ac:dyDescent="0.2">
      <c r="A47" s="249"/>
      <c r="B47" s="251" t="s">
        <v>20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201" spans="15:15" ht="15" customHeight="1" x14ac:dyDescent="0.2">
      <c r="O201" s="18"/>
    </row>
    <row r="202" spans="15:15" ht="33.75" customHeight="1" x14ac:dyDescent="0.2"/>
    <row r="203" spans="15:15" ht="31.5" customHeight="1" x14ac:dyDescent="0.2"/>
    <row r="204" spans="15:15" ht="24.75" customHeight="1" x14ac:dyDescent="0.2"/>
    <row r="209" ht="26.25" customHeight="1" x14ac:dyDescent="0.2"/>
  </sheetData>
  <sheetProtection algorithmName="SHA-512" hashValue="Wkaiip1VqoctgkHN4zzm5r9nIdbE1JqbMhp74aaFH+YSDir5odrA/60p/dehjs0AbevA773avPSPbEtddJDilQ==" saltValue="1gf/9/h+K2tSJCOUs2WU1g==" spinCount="100000" sheet="1" selectLockedCells="1"/>
  <mergeCells count="38">
    <mergeCell ref="E8:L8"/>
    <mergeCell ref="M8:Q8"/>
    <mergeCell ref="E9:E11"/>
    <mergeCell ref="F9:F11"/>
    <mergeCell ref="G9:G11"/>
    <mergeCell ref="H9:H11"/>
    <mergeCell ref="I9:L9"/>
    <mergeCell ref="M9:M11"/>
    <mergeCell ref="N9:Q9"/>
    <mergeCell ref="I10:I11"/>
    <mergeCell ref="J10:L10"/>
    <mergeCell ref="B46:N46"/>
    <mergeCell ref="A38:F38"/>
    <mergeCell ref="A39:D39"/>
    <mergeCell ref="E39:F39"/>
    <mergeCell ref="B40:N40"/>
    <mergeCell ref="A40:A47"/>
    <mergeCell ref="B43:N43"/>
    <mergeCell ref="B47:Q47"/>
    <mergeCell ref="B41:N41"/>
    <mergeCell ref="B45:Q45"/>
    <mergeCell ref="B44:Q44"/>
    <mergeCell ref="A7:O7"/>
    <mergeCell ref="M37:P37"/>
    <mergeCell ref="G38:Q39"/>
    <mergeCell ref="B42:Q42"/>
    <mergeCell ref="A1:Q1"/>
    <mergeCell ref="A2:Q2"/>
    <mergeCell ref="A3:Q3"/>
    <mergeCell ref="A5:Q5"/>
    <mergeCell ref="A6:Q6"/>
    <mergeCell ref="N10:N11"/>
    <mergeCell ref="O10:Q10"/>
    <mergeCell ref="A9:A11"/>
    <mergeCell ref="B9:B11"/>
    <mergeCell ref="C9:C11"/>
    <mergeCell ref="D9:D11"/>
    <mergeCell ref="A37:I37"/>
  </mergeCells>
  <phoneticPr fontId="35" type="noConversion"/>
  <printOptions horizontalCentered="1"/>
  <pageMargins left="0" right="0" top="0.47244094488188981" bottom="0.35433070866141736" header="0.23622047244094491" footer="0.19685039370078741"/>
  <pageSetup paperSize="9" scale="70" fitToHeight="16" orientation="landscape" r:id="rId1"/>
  <headerFooter>
    <oddHeader>&amp;R&amp;"Verdana,Normal"&amp;8Fls.:______
Processo n.º 23069.164942/2022-40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8"/>
  <sheetViews>
    <sheetView workbookViewId="0">
      <selection activeCell="A7" sqref="A7:H7"/>
    </sheetView>
  </sheetViews>
  <sheetFormatPr defaultRowHeight="15" x14ac:dyDescent="0.25"/>
  <cols>
    <col min="1" max="1" width="6" bestFit="1" customWidth="1"/>
    <col min="2" max="2" width="32.5703125" customWidth="1"/>
    <col min="3" max="3" width="13" bestFit="1" customWidth="1"/>
    <col min="4" max="4" width="11.140625" bestFit="1" customWidth="1"/>
    <col min="5" max="7" width="15.7109375" customWidth="1"/>
    <col min="8" max="8" width="16.85546875" customWidth="1"/>
    <col min="9" max="9" width="12.28515625" customWidth="1"/>
  </cols>
  <sheetData>
    <row r="1" spans="1:17" ht="15.75" x14ac:dyDescent="0.25">
      <c r="A1" s="291" t="s">
        <v>23</v>
      </c>
      <c r="B1" s="291"/>
      <c r="C1" s="291"/>
      <c r="D1" s="291"/>
      <c r="E1" s="291"/>
      <c r="F1" s="291"/>
      <c r="G1" s="291"/>
      <c r="H1" s="291"/>
      <c r="I1" s="38"/>
      <c r="J1" s="38"/>
      <c r="K1" s="38"/>
    </row>
    <row r="2" spans="1:17" ht="15.75" x14ac:dyDescent="0.25">
      <c r="A2" s="291" t="s">
        <v>24</v>
      </c>
      <c r="B2" s="291"/>
      <c r="C2" s="291"/>
      <c r="D2" s="291"/>
      <c r="E2" s="291"/>
      <c r="F2" s="291"/>
      <c r="G2" s="291"/>
      <c r="H2" s="291"/>
      <c r="I2" s="38"/>
      <c r="J2" s="38"/>
      <c r="K2" s="38"/>
    </row>
    <row r="3" spans="1:17" ht="15.75" x14ac:dyDescent="0.25">
      <c r="A3" s="232" t="s">
        <v>128</v>
      </c>
      <c r="B3" s="232"/>
      <c r="C3" s="232"/>
      <c r="D3" s="232"/>
      <c r="E3" s="232"/>
      <c r="F3" s="232"/>
      <c r="G3" s="232"/>
      <c r="H3" s="232"/>
      <c r="I3" s="39"/>
      <c r="J3" s="39"/>
      <c r="K3" s="39"/>
    </row>
    <row r="4" spans="1:17" x14ac:dyDescent="0.25">
      <c r="A4" s="292" t="s">
        <v>38</v>
      </c>
      <c r="B4" s="292"/>
      <c r="C4" s="292"/>
      <c r="D4" s="292"/>
      <c r="E4" s="292"/>
      <c r="F4" s="292"/>
      <c r="G4" s="292"/>
      <c r="H4" s="292"/>
      <c r="I4" s="5"/>
      <c r="J4" s="31"/>
      <c r="K4" s="32"/>
    </row>
    <row r="5" spans="1:17" ht="15" customHeight="1" x14ac:dyDescent="0.25">
      <c r="A5" s="228" t="s">
        <v>67</v>
      </c>
      <c r="B5" s="228"/>
      <c r="C5" s="228"/>
      <c r="D5" s="228"/>
      <c r="E5" s="228"/>
      <c r="F5" s="228"/>
      <c r="G5" s="228"/>
      <c r="H5" s="228"/>
      <c r="I5" s="75"/>
      <c r="J5" s="75"/>
      <c r="K5" s="75"/>
      <c r="L5" s="75"/>
      <c r="M5" s="75"/>
      <c r="N5" s="75"/>
      <c r="O5" s="75"/>
      <c r="P5" s="75"/>
      <c r="Q5" s="75"/>
    </row>
    <row r="6" spans="1:17" ht="15" customHeight="1" x14ac:dyDescent="0.25">
      <c r="A6" s="228"/>
      <c r="B6" s="228"/>
      <c r="C6" s="228"/>
      <c r="D6" s="228"/>
      <c r="E6" s="228"/>
      <c r="F6" s="228"/>
      <c r="G6" s="228"/>
      <c r="H6" s="228"/>
      <c r="I6" s="34"/>
      <c r="J6" s="34"/>
      <c r="K6" s="34"/>
      <c r="L6" s="34"/>
    </row>
    <row r="7" spans="1:17" ht="29.25" customHeight="1" thickBot="1" x14ac:dyDescent="0.3">
      <c r="A7" s="275" t="s">
        <v>68</v>
      </c>
      <c r="B7" s="275"/>
      <c r="C7" s="275"/>
      <c r="D7" s="275"/>
      <c r="E7" s="275"/>
      <c r="F7" s="275"/>
      <c r="G7" s="275"/>
      <c r="H7" s="275"/>
      <c r="I7" s="76"/>
      <c r="J7" s="76"/>
      <c r="K7" s="76"/>
      <c r="L7" s="76"/>
      <c r="M7" s="76"/>
      <c r="N7" s="76"/>
      <c r="O7" s="76"/>
    </row>
    <row r="8" spans="1:17" ht="15.75" thickTop="1" x14ac:dyDescent="0.25">
      <c r="A8" s="297" t="s">
        <v>0</v>
      </c>
      <c r="B8" s="284" t="s">
        <v>14</v>
      </c>
      <c r="C8" s="284" t="s">
        <v>15</v>
      </c>
      <c r="D8" s="284" t="s">
        <v>16</v>
      </c>
      <c r="E8" s="296" t="s">
        <v>18</v>
      </c>
      <c r="F8" s="296"/>
      <c r="G8" s="296"/>
      <c r="H8" s="294" t="s">
        <v>27</v>
      </c>
      <c r="I8" s="33"/>
    </row>
    <row r="9" spans="1:17" x14ac:dyDescent="0.25">
      <c r="A9" s="298"/>
      <c r="B9" s="285"/>
      <c r="C9" s="285"/>
      <c r="D9" s="285"/>
      <c r="E9" s="16" t="s">
        <v>7</v>
      </c>
      <c r="F9" s="16" t="s">
        <v>8</v>
      </c>
      <c r="G9" s="16" t="s">
        <v>9</v>
      </c>
      <c r="H9" s="295"/>
      <c r="I9" s="33"/>
    </row>
    <row r="10" spans="1:17" ht="9.9499999999999993" customHeight="1" x14ac:dyDescent="0.25">
      <c r="A10" s="293" t="s">
        <v>34</v>
      </c>
      <c r="B10" s="286" t="s">
        <v>39</v>
      </c>
      <c r="C10" s="288">
        <f>Orçamento!$L$12</f>
        <v>1920.5900000000001</v>
      </c>
      <c r="D10" s="289">
        <f>C10/C$21</f>
        <v>1.7007815081244489E-2</v>
      </c>
      <c r="E10" s="80">
        <v>1</v>
      </c>
      <c r="F10" s="84"/>
      <c r="G10" s="50"/>
      <c r="H10" s="56">
        <f t="shared" ref="H10:H19" si="0">SUM(E10:G10)</f>
        <v>1</v>
      </c>
      <c r="I10" s="33"/>
    </row>
    <row r="11" spans="1:17" ht="15" customHeight="1" x14ac:dyDescent="0.25">
      <c r="A11" s="279"/>
      <c r="B11" s="287"/>
      <c r="C11" s="283"/>
      <c r="D11" s="290"/>
      <c r="E11" s="13">
        <f>$C10*E10</f>
        <v>1920.5900000000001</v>
      </c>
      <c r="F11" s="13"/>
      <c r="G11" s="37"/>
      <c r="H11" s="77">
        <f t="shared" si="0"/>
        <v>1920.5900000000001</v>
      </c>
      <c r="I11" s="59"/>
    </row>
    <row r="12" spans="1:17" ht="9.9499999999999993" customHeight="1" x14ac:dyDescent="0.25">
      <c r="A12" s="278" t="s">
        <v>35</v>
      </c>
      <c r="B12" s="280" t="s">
        <v>40</v>
      </c>
      <c r="C12" s="282">
        <f>Orçamento!$L$16</f>
        <v>34188.15</v>
      </c>
      <c r="D12" s="289">
        <f>C12/C$21</f>
        <v>0.30275370233618248</v>
      </c>
      <c r="E12" s="79"/>
      <c r="F12" s="81">
        <f>E24+F24</f>
        <v>0.45892301623327214</v>
      </c>
      <c r="G12" s="81">
        <f>G24</f>
        <v>0.54107698376672775</v>
      </c>
      <c r="H12" s="60">
        <f t="shared" si="0"/>
        <v>0.99999999999999989</v>
      </c>
      <c r="I12" s="59"/>
    </row>
    <row r="13" spans="1:17" x14ac:dyDescent="0.25">
      <c r="A13" s="279"/>
      <c r="B13" s="281"/>
      <c r="C13" s="283"/>
      <c r="D13" s="290"/>
      <c r="E13" s="51"/>
      <c r="F13" s="51">
        <f t="shared" ref="F13:G13" si="1">$C12*F12</f>
        <v>15689.728917435543</v>
      </c>
      <c r="G13" s="51">
        <f t="shared" si="1"/>
        <v>18498.421082564455</v>
      </c>
      <c r="H13" s="61">
        <f t="shared" si="0"/>
        <v>34188.149999999994</v>
      </c>
      <c r="I13" s="59"/>
    </row>
    <row r="14" spans="1:17" ht="9.9499999999999993" customHeight="1" x14ac:dyDescent="0.25">
      <c r="A14" s="278" t="s">
        <v>36</v>
      </c>
      <c r="B14" s="273" t="s">
        <v>25</v>
      </c>
      <c r="C14" s="282">
        <f>Orçamento!$L$19</f>
        <v>6533.09</v>
      </c>
      <c r="D14" s="289">
        <f>C14/C$21</f>
        <v>5.785388168694388E-2</v>
      </c>
      <c r="E14" s="79"/>
      <c r="F14" s="81">
        <v>1</v>
      </c>
      <c r="G14" s="79"/>
      <c r="H14" s="62">
        <f t="shared" si="0"/>
        <v>1</v>
      </c>
      <c r="I14" s="59"/>
    </row>
    <row r="15" spans="1:17" x14ac:dyDescent="0.25">
      <c r="A15" s="279"/>
      <c r="B15" s="274"/>
      <c r="C15" s="283"/>
      <c r="D15" s="290"/>
      <c r="E15" s="51"/>
      <c r="F15" s="51">
        <f t="shared" ref="F15" si="2">$C14*F14</f>
        <v>6533.09</v>
      </c>
      <c r="G15" s="52"/>
      <c r="H15" s="61">
        <f t="shared" si="0"/>
        <v>6533.09</v>
      </c>
      <c r="I15" s="59"/>
    </row>
    <row r="16" spans="1:17" ht="9.9499999999999993" customHeight="1" x14ac:dyDescent="0.25">
      <c r="A16" s="278" t="s">
        <v>37</v>
      </c>
      <c r="B16" s="273" t="s">
        <v>55</v>
      </c>
      <c r="C16" s="276">
        <f>Orçamento!$L$28</f>
        <v>69200</v>
      </c>
      <c r="D16" s="289">
        <f>C16/C$21</f>
        <v>0.61280169303293175</v>
      </c>
      <c r="E16" s="53"/>
      <c r="F16" s="82">
        <v>0.4</v>
      </c>
      <c r="G16" s="82">
        <v>0.6</v>
      </c>
      <c r="H16" s="60">
        <f t="shared" si="0"/>
        <v>1</v>
      </c>
      <c r="I16" s="59"/>
    </row>
    <row r="17" spans="1:14" x14ac:dyDescent="0.25">
      <c r="A17" s="279"/>
      <c r="B17" s="274"/>
      <c r="C17" s="277"/>
      <c r="D17" s="290"/>
      <c r="E17" s="51"/>
      <c r="F17" s="51">
        <f t="shared" ref="F17:G17" si="3">F16*$C16</f>
        <v>27680</v>
      </c>
      <c r="G17" s="51">
        <f t="shared" si="3"/>
        <v>41520</v>
      </c>
      <c r="H17" s="61">
        <f t="shared" si="0"/>
        <v>69200</v>
      </c>
      <c r="I17" s="59"/>
    </row>
    <row r="18" spans="1:14" ht="9.9499999999999993" customHeight="1" x14ac:dyDescent="0.25">
      <c r="A18" s="278" t="s">
        <v>42</v>
      </c>
      <c r="B18" s="273" t="s">
        <v>17</v>
      </c>
      <c r="C18" s="301">
        <f>Orçamento!$L$33</f>
        <v>1082.1399999999999</v>
      </c>
      <c r="D18" s="289">
        <f>C18/C$21</f>
        <v>9.5829078626973509E-3</v>
      </c>
      <c r="E18" s="83"/>
      <c r="F18" s="83"/>
      <c r="G18" s="54">
        <v>1</v>
      </c>
      <c r="H18" s="60">
        <f t="shared" si="0"/>
        <v>1</v>
      </c>
      <c r="I18" s="59"/>
      <c r="J18" s="49"/>
      <c r="K18" s="49"/>
      <c r="L18" s="49"/>
      <c r="M18" s="49"/>
      <c r="N18" s="49"/>
    </row>
    <row r="19" spans="1:14" x14ac:dyDescent="0.25">
      <c r="A19" s="279"/>
      <c r="B19" s="274"/>
      <c r="C19" s="302"/>
      <c r="D19" s="290"/>
      <c r="E19" s="52"/>
      <c r="F19" s="52"/>
      <c r="G19" s="51">
        <f t="shared" ref="G19" si="4">G18*$C18</f>
        <v>1082.1399999999999</v>
      </c>
      <c r="H19" s="61">
        <f t="shared" si="0"/>
        <v>1082.1399999999999</v>
      </c>
      <c r="I19" s="59"/>
      <c r="J19" s="48"/>
    </row>
    <row r="20" spans="1:14" ht="6.95" customHeight="1" thickBot="1" x14ac:dyDescent="0.3">
      <c r="A20" s="63"/>
      <c r="B20" s="35"/>
      <c r="C20" s="14"/>
      <c r="D20" s="15"/>
      <c r="E20" s="55"/>
      <c r="F20" s="55"/>
      <c r="G20" s="55"/>
      <c r="H20" s="57"/>
      <c r="I20" s="33"/>
    </row>
    <row r="21" spans="1:14" ht="15.75" thickTop="1" x14ac:dyDescent="0.25">
      <c r="A21" s="321" t="s">
        <v>28</v>
      </c>
      <c r="B21" s="322"/>
      <c r="C21" s="36">
        <f>SUM(C10:C19)</f>
        <v>112923.97</v>
      </c>
      <c r="D21" s="65">
        <f>SUM(D10:D19)</f>
        <v>0.99999999999999989</v>
      </c>
      <c r="E21" s="45"/>
      <c r="F21" s="46"/>
      <c r="G21" s="46"/>
      <c r="H21" s="299">
        <f>H19+H17+H15+H13+H11</f>
        <v>112923.96999999999</v>
      </c>
      <c r="I21" s="10"/>
    </row>
    <row r="22" spans="1:14" ht="15.75" thickBot="1" x14ac:dyDescent="0.3">
      <c r="A22" s="316" t="s">
        <v>29</v>
      </c>
      <c r="B22" s="317"/>
      <c r="C22" s="40">
        <f>C21-C12</f>
        <v>78735.820000000007</v>
      </c>
      <c r="D22" s="64">
        <f>D21-D12</f>
        <v>0.6972462976638174</v>
      </c>
      <c r="E22" s="47"/>
      <c r="F22" s="47"/>
      <c r="G22" s="47"/>
      <c r="H22" s="300"/>
      <c r="I22" s="10"/>
    </row>
    <row r="23" spans="1:14" ht="15.75" thickTop="1" x14ac:dyDescent="0.25">
      <c r="A23" s="310" t="s">
        <v>30</v>
      </c>
      <c r="B23" s="311"/>
      <c r="C23" s="311"/>
      <c r="D23" s="312"/>
      <c r="E23" s="42">
        <f>E11+E15+E17+E19</f>
        <v>1920.5900000000001</v>
      </c>
      <c r="F23" s="42">
        <f t="shared" ref="F23:G23" si="5">F11+F15+F17+F19</f>
        <v>34213.089999999997</v>
      </c>
      <c r="G23" s="42">
        <f t="shared" si="5"/>
        <v>42602.14</v>
      </c>
      <c r="H23" s="33"/>
      <c r="I23" s="10"/>
    </row>
    <row r="24" spans="1:14" x14ac:dyDescent="0.25">
      <c r="A24" s="310" t="s">
        <v>43</v>
      </c>
      <c r="B24" s="311"/>
      <c r="C24" s="311"/>
      <c r="D24" s="312"/>
      <c r="E24" s="41">
        <f>E23/$C$22</f>
        <v>2.4392836703802667E-2</v>
      </c>
      <c r="F24" s="41">
        <f>F23/$C$22</f>
        <v>0.43453017952946948</v>
      </c>
      <c r="G24" s="41">
        <f>G23/$C$22</f>
        <v>0.54107698376672775</v>
      </c>
      <c r="H24" s="33"/>
      <c r="I24" s="10"/>
    </row>
    <row r="25" spans="1:14" x14ac:dyDescent="0.25">
      <c r="A25" s="310" t="s">
        <v>31</v>
      </c>
      <c r="B25" s="311"/>
      <c r="C25" s="311"/>
      <c r="D25" s="312"/>
      <c r="E25" s="43">
        <f>E23+E13</f>
        <v>1920.5900000000001</v>
      </c>
      <c r="F25" s="43">
        <f>F23+F13</f>
        <v>49902.818917435536</v>
      </c>
      <c r="G25" s="43">
        <f>G23+G13</f>
        <v>61100.561082564454</v>
      </c>
      <c r="H25" s="33"/>
      <c r="I25" s="10"/>
    </row>
    <row r="26" spans="1:14" x14ac:dyDescent="0.25">
      <c r="A26" s="310" t="s">
        <v>32</v>
      </c>
      <c r="B26" s="311"/>
      <c r="C26" s="311"/>
      <c r="D26" s="312"/>
      <c r="E26" s="44">
        <f>E25</f>
        <v>1920.5900000000001</v>
      </c>
      <c r="F26" s="44">
        <f>E26+F25</f>
        <v>51823.408917435532</v>
      </c>
      <c r="G26" s="44">
        <f>F26+G25</f>
        <v>112923.96999999999</v>
      </c>
      <c r="H26" s="33"/>
      <c r="I26" s="10"/>
    </row>
    <row r="27" spans="1:14" ht="15.75" thickBot="1" x14ac:dyDescent="0.3">
      <c r="A27" s="313" t="s">
        <v>33</v>
      </c>
      <c r="B27" s="314"/>
      <c r="C27" s="314"/>
      <c r="D27" s="315"/>
      <c r="E27" s="58">
        <f>E24</f>
        <v>2.4392836703802667E-2</v>
      </c>
      <c r="F27" s="12">
        <f>F24+E27</f>
        <v>0.45892301623327214</v>
      </c>
      <c r="G27" s="12">
        <f>F27+G24</f>
        <v>0.99999999999999989</v>
      </c>
      <c r="H27" s="33"/>
      <c r="I27" s="10"/>
    </row>
    <row r="28" spans="1:14" ht="33" customHeight="1" thickTop="1" x14ac:dyDescent="0.25">
      <c r="A28" s="318" t="s">
        <v>4</v>
      </c>
      <c r="B28" s="319"/>
      <c r="C28" s="319"/>
      <c r="D28" s="320"/>
      <c r="E28" s="304" t="s">
        <v>19</v>
      </c>
      <c r="F28" s="304"/>
      <c r="G28" s="304"/>
      <c r="H28" s="10"/>
      <c r="I28" s="10"/>
    </row>
    <row r="29" spans="1:14" ht="33" customHeight="1" x14ac:dyDescent="0.25">
      <c r="A29" s="307" t="s">
        <v>45</v>
      </c>
      <c r="B29" s="308"/>
      <c r="C29" s="309"/>
      <c r="D29" s="78" t="s">
        <v>13</v>
      </c>
      <c r="E29" s="305"/>
      <c r="F29" s="305"/>
      <c r="G29" s="305"/>
      <c r="H29" s="10"/>
      <c r="I29" s="10"/>
    </row>
    <row r="30" spans="1:14" x14ac:dyDescent="0.25">
      <c r="A30" s="306" t="s">
        <v>5</v>
      </c>
      <c r="B30" s="306"/>
      <c r="C30" s="1"/>
      <c r="D30" s="1"/>
      <c r="E30" s="9"/>
      <c r="F30" s="2"/>
      <c r="G30" s="2"/>
      <c r="H30" s="5"/>
      <c r="I30" s="4"/>
    </row>
    <row r="31" spans="1:14" ht="27" customHeight="1" x14ac:dyDescent="0.25">
      <c r="A31" s="11"/>
      <c r="B31" s="303" t="s">
        <v>127</v>
      </c>
      <c r="C31" s="303"/>
      <c r="D31" s="303"/>
      <c r="E31" s="303"/>
      <c r="F31" s="303"/>
      <c r="G31" s="303"/>
      <c r="H31" s="7"/>
      <c r="I31" s="7"/>
    </row>
    <row r="32" spans="1:14" x14ac:dyDescent="0.25">
      <c r="A32" s="1"/>
      <c r="B32" s="8"/>
      <c r="C32" s="9"/>
      <c r="D32" s="9"/>
      <c r="E32" s="9"/>
      <c r="F32" s="9"/>
      <c r="G32" s="9"/>
      <c r="H32" s="9"/>
      <c r="I32" s="9"/>
    </row>
    <row r="33" spans="1:9" x14ac:dyDescent="0.25">
      <c r="A33" s="1"/>
      <c r="B33" s="8"/>
      <c r="C33" s="9"/>
      <c r="D33" s="9"/>
      <c r="E33" s="10"/>
      <c r="F33" s="9"/>
      <c r="G33" s="9"/>
      <c r="H33" s="9"/>
      <c r="I33" s="9"/>
    </row>
    <row r="34" spans="1:9" x14ac:dyDescent="0.25">
      <c r="A34" s="6"/>
      <c r="B34" s="8"/>
      <c r="C34" s="9"/>
      <c r="D34" s="9"/>
      <c r="E34" s="10"/>
      <c r="F34" s="9"/>
      <c r="G34" s="9"/>
      <c r="H34" s="9"/>
      <c r="I34" s="9"/>
    </row>
    <row r="35" spans="1:9" x14ac:dyDescent="0.25">
      <c r="A35" s="1"/>
      <c r="B35" s="10"/>
      <c r="C35" s="10"/>
      <c r="D35" s="10"/>
      <c r="E35" s="10"/>
      <c r="F35" s="10"/>
      <c r="G35" s="10"/>
      <c r="H35" s="10"/>
      <c r="I35" s="4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F128" s="10"/>
      <c r="G128" s="10"/>
      <c r="H128" s="10"/>
      <c r="I128" s="10"/>
    </row>
  </sheetData>
  <mergeCells count="45">
    <mergeCell ref="H21:H22"/>
    <mergeCell ref="C18:C19"/>
    <mergeCell ref="D16:D17"/>
    <mergeCell ref="B31:G31"/>
    <mergeCell ref="E28:G29"/>
    <mergeCell ref="A30:B30"/>
    <mergeCell ref="A18:A19"/>
    <mergeCell ref="A29:C29"/>
    <mergeCell ref="A23:D23"/>
    <mergeCell ref="A24:D24"/>
    <mergeCell ref="A25:D25"/>
    <mergeCell ref="A26:D26"/>
    <mergeCell ref="A27:D27"/>
    <mergeCell ref="A22:B22"/>
    <mergeCell ref="A28:D28"/>
    <mergeCell ref="A21:B21"/>
    <mergeCell ref="B14:B15"/>
    <mergeCell ref="C14:C15"/>
    <mergeCell ref="D14:D15"/>
    <mergeCell ref="A8:A9"/>
    <mergeCell ref="B8:B9"/>
    <mergeCell ref="A1:H1"/>
    <mergeCell ref="A2:H2"/>
    <mergeCell ref="A3:H3"/>
    <mergeCell ref="A4:H4"/>
    <mergeCell ref="A10:A11"/>
    <mergeCell ref="C8:C9"/>
    <mergeCell ref="H8:H9"/>
    <mergeCell ref="E8:G8"/>
    <mergeCell ref="B18:B19"/>
    <mergeCell ref="A7:H7"/>
    <mergeCell ref="A5:H6"/>
    <mergeCell ref="C16:C17"/>
    <mergeCell ref="A16:A17"/>
    <mergeCell ref="B16:B17"/>
    <mergeCell ref="B12:B13"/>
    <mergeCell ref="C12:C13"/>
    <mergeCell ref="D8:D9"/>
    <mergeCell ref="B10:B11"/>
    <mergeCell ref="C10:C11"/>
    <mergeCell ref="D12:D13"/>
    <mergeCell ref="D10:D11"/>
    <mergeCell ref="D18:D19"/>
    <mergeCell ref="A12:A13"/>
    <mergeCell ref="A14:A15"/>
  </mergeCells>
  <phoneticPr fontId="35" type="noConversion"/>
  <printOptions horizontalCentered="1"/>
  <pageMargins left="0" right="0" top="0.70866141732283472" bottom="0.43307086614173229" header="0.31496062992125984" footer="0.11811023622047245"/>
  <pageSetup paperSize="9" scale="90" orientation="landscape" r:id="rId1"/>
  <headerFooter>
    <oddHeader>&amp;RFls.:________
Processo n.º 23069.164942/2022-40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2022-09-04T13:39:21Z</cp:lastPrinted>
  <dcterms:created xsi:type="dcterms:W3CDTF">2009-04-27T20:33:58Z</dcterms:created>
  <dcterms:modified xsi:type="dcterms:W3CDTF">2022-09-13T19:39:33Z</dcterms:modified>
</cp:coreProperties>
</file>