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D:\Arquivos da UFF\CPL\Licitação\Pregão\2022\PE 76-2022 Reforma do CASIC\PE 76-2022 Reforma do CASIC\"/>
    </mc:Choice>
  </mc:AlternateContent>
  <xr:revisionPtr revIDLastSave="0" documentId="13_ncr:1_{71540572-35E3-4AA7-8406-11B3F91DEE58}" xr6:coauthVersionLast="47" xr6:coauthVersionMax="47" xr10:uidLastSave="{00000000-0000-0000-0000-000000000000}"/>
  <bookViews>
    <workbookView xWindow="-120" yWindow="-120" windowWidth="20730" windowHeight="11160" activeTab="1" xr2:uid="{B52D1D73-2510-4378-90DA-E464D381B14C}"/>
  </bookViews>
  <sheets>
    <sheet name="Resumo" sheetId="5" r:id="rId1"/>
    <sheet name="Orçamento" sheetId="2" r:id="rId2"/>
    <sheet name="Cronograma"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s">#N/A</definedName>
    <definedName name="_01" localSheetId="2">#REF!</definedName>
    <definedName name="_01" localSheetId="0">#REF!</definedName>
    <definedName name="_01">#REF!</definedName>
    <definedName name="_01_4" localSheetId="2">#REF!</definedName>
    <definedName name="_01_4">#REF!</definedName>
    <definedName name="_10Excel_BuiltIn_Print_Area_1_1_1" localSheetId="2">#REF!</definedName>
    <definedName name="_10Excel_BuiltIn_Print_Area_1_1_1">#REF!</definedName>
    <definedName name="_11Excel_BuiltIn_Print_Area_1_1_1_1">#REF!</definedName>
    <definedName name="_12Excel_BuiltIn_Print_Area_1_1_1_1_1">#REF!</definedName>
    <definedName name="_13Excel_BuiltIn_Print_Area_5_1">#REF!</definedName>
    <definedName name="_14Excel_BuiltIn_Print_Area_5_1_1">"$#REF!.$A$1:$F$49"</definedName>
    <definedName name="_15Excel_BuiltIn_Print_Area_7_1" localSheetId="2">#REF!</definedName>
    <definedName name="_15Excel_BuiltIn_Print_Area_7_1">#REF!</definedName>
    <definedName name="_16ILUM_4_1">"$#REF!.$#REF!$#REF!"</definedName>
    <definedName name="_17INTE_4_1">"$#REF!.$#REF!$#REF!"</definedName>
    <definedName name="_18PARA_4_1">"$#REF!.$#REF!$#REF!"</definedName>
    <definedName name="_1CABO_4_1">"$#REF!.$#REF!$#REF!"</definedName>
    <definedName name="_2CAIX_4_1">"$#REF!.$#REF!$#REF!"</definedName>
    <definedName name="_3CDT_4_1">"$#REF!.$#REF!$#REF!"</definedName>
    <definedName name="_4COND_4_1">"$#REF!.$#REF!$#REF!"</definedName>
    <definedName name="_5CONE_4_1">"$#REF!.$#REF!$#REF!"</definedName>
    <definedName name="_6DIVE_4_1">"$#REF!.$#REF!$#REF!"</definedName>
    <definedName name="_7EQUI_4_1">"$#REF!.$#REF!$#REF!"</definedName>
    <definedName name="_8Excel_BuiltIn_Print_Area_1" localSheetId="2">#REF!</definedName>
    <definedName name="_8Excel_BuiltIn_Print_Area_1">#REF!</definedName>
    <definedName name="_9Excel_BuiltIn_Print_Area_1_1" localSheetId="2">#REF!</definedName>
    <definedName name="_9Excel_BuiltIn_Print_Area_1_1">#REF!</definedName>
    <definedName name="_A99990" localSheetId="2">'[1]Climatização Prédio DECEA'!#REF!</definedName>
    <definedName name="_A99990">'[1]Climatização Prédio DECEA'!#REF!</definedName>
    <definedName name="_A99999" localSheetId="2">'[1]Climatização Prédio DECEA'!#REF!</definedName>
    <definedName name="_A99999">'[1]Climatização Prédio DECEA'!#REF!</definedName>
    <definedName name="_s" localSheetId="2">#REF!</definedName>
    <definedName name="_s">#REF!</definedName>
    <definedName name="Á1" localSheetId="2">#REF!</definedName>
    <definedName name="Á1">#REF!</definedName>
    <definedName name="AAAA" localSheetId="2">#REF!</definedName>
    <definedName name="AAAA">#REF!</definedName>
    <definedName name="ACRES">#REF!</definedName>
    <definedName name="ACRES_4">#REF!</definedName>
    <definedName name="_xlnm.Print_Area" localSheetId="2">Cronograma!$A$1:$L$71</definedName>
    <definedName name="_xlnm.Print_Area" localSheetId="1">Orçamento!$A$1:$Q$410</definedName>
    <definedName name="_xlnm.Print_Area" localSheetId="0">Resumo!$A$1:$F$65</definedName>
    <definedName name="_xlnm.Print_Area">#REF!</definedName>
    <definedName name="Área_impressão_IM" localSheetId="2">#REF!</definedName>
    <definedName name="Área_impressão_IM">#REF!</definedName>
    <definedName name="Área_impressão_IM_1" localSheetId="2">#REF!</definedName>
    <definedName name="Área_impressão_IM_1">#REF!</definedName>
    <definedName name="Área_impressão_IM_1_4" localSheetId="2">'[2]ICEA - SJC'!#REF!</definedName>
    <definedName name="Área_impressão_IM_1_4">'[2]ICEA - SJC'!#REF!</definedName>
    <definedName name="Área_impressão_IM_4" localSheetId="2">#REF!</definedName>
    <definedName name="Área_impressão_IM_4">#REF!</definedName>
    <definedName name="arredondamento" localSheetId="2">#REF!</definedName>
    <definedName name="arredondamento">#REF!</definedName>
    <definedName name="BBBB" localSheetId="2">#REF!</definedName>
    <definedName name="BBBB">#REF!</definedName>
    <definedName name="bdi">#REF!</definedName>
    <definedName name="BuiltIn_AutoFilter___1">#REF!</definedName>
    <definedName name="CABO">"PQ.$#REF!$#REF!"</definedName>
    <definedName name="CABO_2" localSheetId="2">#REF!</definedName>
    <definedName name="CABO_2">#REF!</definedName>
    <definedName name="CABO_3">"$#REF!.$#REF!$#REF!"</definedName>
    <definedName name="CABO_4">"$#REF!.$#REF!$#REF!"</definedName>
    <definedName name="CABO_4_1">"$#REF!.$#REF!$#REF!"</definedName>
    <definedName name="CABO_5">"$#REF!.$#REF!$#REF!"</definedName>
    <definedName name="CABO_6">"$#REF!.$#REF!$#REF!"</definedName>
    <definedName name="CAIX">"PQ.$#REF!$#REF!"</definedName>
    <definedName name="CAIX_2" localSheetId="2">#REF!</definedName>
    <definedName name="CAIX_2">#REF!</definedName>
    <definedName name="CAIX_3">"$#REF!.$#REF!$#REF!"</definedName>
    <definedName name="CAIX_4">"$#REF!.$#REF!$#REF!"</definedName>
    <definedName name="CAIX_4_1">"$#REF!.$#REF!$#REF!"</definedName>
    <definedName name="CAIX_5">"$#REF!.$#REF!$#REF!"</definedName>
    <definedName name="CAIX_6">"$#REF!.$#REF!$#REF!"</definedName>
    <definedName name="ccc" localSheetId="2">'[3]Parte Externa'!#REF!</definedName>
    <definedName name="ccc">'[3]Parte Externa'!#REF!</definedName>
    <definedName name="CDT">"PQ.$#REF!$#REF!"</definedName>
    <definedName name="CDT_2" localSheetId="2">#REF!</definedName>
    <definedName name="CDT_2">#REF!</definedName>
    <definedName name="CDT_3">"$#REF!.$#REF!$#REF!"</definedName>
    <definedName name="CDT_4">"$#REF!.$#REF!$#REF!"</definedName>
    <definedName name="CDT_4_1">"$#REF!.$#REF!$#REF!"</definedName>
    <definedName name="CDT_5">"$#REF!.$#REF!$#REF!"</definedName>
    <definedName name="CDT_6">"$#REF!.$#REF!$#REF!"</definedName>
    <definedName name="COND">"PQ.$#REF!$#REF!"</definedName>
    <definedName name="COND_2" localSheetId="2">#REF!</definedName>
    <definedName name="COND_2">#REF!</definedName>
    <definedName name="COND_3">"$#REF!.$#REF!$#REF!"</definedName>
    <definedName name="COND_4">"$#REF!.$#REF!$#REF!"</definedName>
    <definedName name="COND_4_1">"$#REF!.$#REF!$#REF!"</definedName>
    <definedName name="COND_5">"$#REF!.$#REF!$#REF!"</definedName>
    <definedName name="COND_6">"$#REF!.$#REF!$#REF!"</definedName>
    <definedName name="CONE">"PQ.$#REF!$#REF!"</definedName>
    <definedName name="CONE_2" localSheetId="2">#REF!</definedName>
    <definedName name="CONE_2">#REF!</definedName>
    <definedName name="CONE_3">"$#REF!.$#REF!$#REF!"</definedName>
    <definedName name="CONE_4">"$#REF!.$#REF!$#REF!"</definedName>
    <definedName name="CONE_4_1">"$#REF!.$#REF!$#REF!"</definedName>
    <definedName name="CONE_5">"$#REF!.$#REF!$#REF!"</definedName>
    <definedName name="CONE_6">"$#REF!.$#REF!$#REF!"</definedName>
    <definedName name="_xlnm.Criteria" localSheetId="2">#REF!</definedName>
    <definedName name="_xlnm.Criteria">#REF!</definedName>
    <definedName name="dddd" localSheetId="2">#REF!</definedName>
    <definedName name="dddd">#REF!</definedName>
    <definedName name="DDE_LINK4_5" localSheetId="2">'[4]CRONOGRAMA FISICO-FINANCEIRO'!#REF!</definedName>
    <definedName name="DDE_LINK4_5">'[4]CRONOGRAMA FISICO-FINANCEIRO'!#REF!</definedName>
    <definedName name="DDE_LINK41_5" localSheetId="2">'[4]CRONOGRAMA FISICO-FINANCEIRO'!#REF!</definedName>
    <definedName name="DDE_LINK41_5">'[4]CRONOGRAMA FISICO-FINANCEIRO'!#REF!</definedName>
    <definedName name="DIVE">"PQ.$#REF!$#REF!"</definedName>
    <definedName name="DIVE_2" localSheetId="2">#REF!</definedName>
    <definedName name="DIVE_2">#REF!</definedName>
    <definedName name="DIVE_3">"$#REF!.$#REF!$#REF!"</definedName>
    <definedName name="DIVE_4">"$#REF!.$#REF!$#REF!"</definedName>
    <definedName name="DIVE_4_1">"$#REF!.$#REF!$#REF!"</definedName>
    <definedName name="DIVE_5">"$#REF!.$#REF!$#REF!"</definedName>
    <definedName name="DIVE_6">"$#REF!.$#REF!$#REF!"</definedName>
    <definedName name="DPM_Eletricidade_Ltda." localSheetId="2">#REF!</definedName>
    <definedName name="DPM_Eletricidade_Ltda.">#REF!</definedName>
    <definedName name="EEEEE" localSheetId="2">'[5]ARQUITETURA - ANEXO A'!#REF!</definedName>
    <definedName name="EEEEE">'[5]ARQUITETURA - ANEXO A'!#REF!</definedName>
    <definedName name="EQUI">"PQ.$#REF!$#REF!"</definedName>
    <definedName name="EQUI_2" localSheetId="2">#REF!</definedName>
    <definedName name="EQUI_2">#REF!</definedName>
    <definedName name="EQUI_3">"$#REF!.$#REF!$#REF!"</definedName>
    <definedName name="EQUI_4">"$#REF!.$#REF!$#REF!"</definedName>
    <definedName name="EQUI_4_1">"$#REF!.$#REF!$#REF!"</definedName>
    <definedName name="EQUI_5">"$#REF!.$#REF!$#REF!"</definedName>
    <definedName name="EQUI_6">"$#REF!.$#REF!$#REF!"</definedName>
    <definedName name="Excel_BuiltIn__FilterDatabase_5" localSheetId="2">#REF!</definedName>
    <definedName name="Excel_BuiltIn__FilterDatabase_5">#REF!</definedName>
    <definedName name="Excel_BuiltIn_Print_Area" localSheetId="2">#REF!</definedName>
    <definedName name="Excel_BuiltIn_Print_Area">#REF!</definedName>
    <definedName name="Excel_BuiltIn_Print_Area_1" localSheetId="2">#REF!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4">#REF!</definedName>
    <definedName name="Excel_BuiltIn_Print_Area_1_1_4">#REF!</definedName>
    <definedName name="Excel_BuiltIn_Print_Area_2">#REF!</definedName>
    <definedName name="Excel_BuiltIn_Print_Area_2_1">#REF!</definedName>
    <definedName name="Excel_BuiltIn_Print_Area_2_1_4">#REF!</definedName>
    <definedName name="Excel_BuiltIn_Print_Area_2_4">#REF!</definedName>
    <definedName name="Excel_BuiltIn_Print_Area_3">#REF!</definedName>
    <definedName name="Excel_BuiltIn_Print_Area_3_4">#REF!</definedName>
    <definedName name="Excel_BuiltIn_Print_Area_4">#REF!</definedName>
    <definedName name="Excel_BuiltIn_Print_Area_4_1">#REF!</definedName>
    <definedName name="Excel_BuiltIn_Print_Area_4_1_1">#REF!</definedName>
    <definedName name="Excel_BuiltIn_Print_Area_4_4">#REF!</definedName>
    <definedName name="Excel_BuiltIn_Print_Area_5">#REF!</definedName>
    <definedName name="Excel_BuiltIn_Print_Area_5_1">"$#REF!.$A$1:$F$49"</definedName>
    <definedName name="Excel_BuiltIn_Print_Area_5_4" localSheetId="2">#REF!</definedName>
    <definedName name="Excel_BuiltIn_Print_Area_5_4">#REF!</definedName>
    <definedName name="Excel_BuiltIn_Print_Area_6_1" localSheetId="2">#REF!</definedName>
    <definedName name="Excel_BuiltIn_Print_Area_6_1">#REF!</definedName>
    <definedName name="Excel_BuiltIn_Print_Area_7" localSheetId="2">#REF!</definedName>
    <definedName name="Excel_BuiltIn_Print_Area_7">#REF!</definedName>
    <definedName name="Excel_BuiltIn_Print_Area_7_1">#REF!</definedName>
    <definedName name="Excel_BuiltIn_Print_Area_7_1_1">#REF!</definedName>
    <definedName name="Excel_BuiltIn_Print_Titles_1">"$'planilha união'.$#REF!$#REF!:$#REF!$#REF!"</definedName>
    <definedName name="Excel_BuiltIn_Print_Titles_1_1" localSheetId="2">#REF!</definedName>
    <definedName name="Excel_BuiltIn_Print_Titles_1_1">#REF!</definedName>
    <definedName name="Excel_BuiltIn_Print_Titles_1_1_2" localSheetId="2">'[6]URB E RED EXT SO SG'!#REF!</definedName>
    <definedName name="Excel_BuiltIn_Print_Titles_1_1_2">'[6]URB E RED EXT SO SG'!#REF!</definedName>
    <definedName name="Excel_BuiltIn_Print_Titles_1_1_4" localSheetId="2">'[7]Climatização Prédio CISCEA'!#REF!</definedName>
    <definedName name="Excel_BuiltIn_Print_Titles_1_1_4">'[7]Climatização Prédio CISCEA'!#REF!</definedName>
    <definedName name="Excel_BuiltIn_Print_Titles_1_4" localSheetId="2">'[2]ICEA - SJC'!#REF!</definedName>
    <definedName name="Excel_BuiltIn_Print_Titles_1_4">'[2]ICEA - SJC'!#REF!</definedName>
    <definedName name="Excel_BuiltIn_Print_Titles_2" localSheetId="2">#REF!</definedName>
    <definedName name="Excel_BuiltIn_Print_Titles_2">#REF!</definedName>
    <definedName name="Excel_BuiltIn_Print_Titles_2_1" localSheetId="2">#REF!</definedName>
    <definedName name="Excel_BuiltIn_Print_Titles_2_1">#REF!</definedName>
    <definedName name="Excel_BuiltIn_Print_Titles_2_4" localSheetId="2">#REF!</definedName>
    <definedName name="Excel_BuiltIn_Print_Titles_2_4">#REF!</definedName>
    <definedName name="Excel_BuiltIn_Print_Titles_3">#REF!</definedName>
    <definedName name="Excel_BuiltIn_Print_Titles_3_1">#REF!</definedName>
    <definedName name="Excel_BuiltIn_Print_Titles_3_4">#REF!</definedName>
    <definedName name="Excel_BuiltIn_Print_Titles_4">#REF!</definedName>
    <definedName name="Excel_BuiltIn_Print_Titles_4_1">#REF!</definedName>
    <definedName name="Excel_BuiltIn_Print_Titles_4_4">#REF!</definedName>
    <definedName name="Excel_BuiltIn_Print_Titles_5">#REF!</definedName>
    <definedName name="Excel_BuiltIn_Print_Titles_5_1">#REF!</definedName>
    <definedName name="Excel_BuiltIn_Print_Titles_5_4">#REF!</definedName>
    <definedName name="ILUM">"PQ.$#REF!$#REF!"</definedName>
    <definedName name="ILUM_2" localSheetId="2">#REF!</definedName>
    <definedName name="ILUM_2">#REF!</definedName>
    <definedName name="ILUM_3">"$#REF!.$#REF!$#REF!"</definedName>
    <definedName name="ILUM_4">"$#REF!.$#REF!$#REF!"</definedName>
    <definedName name="ILUM_4_1">"$#REF!.$#REF!$#REF!"</definedName>
    <definedName name="ILUM_5">"$#REF!.$#REF!$#REF!"</definedName>
    <definedName name="ILUM_6">"$#REF!.$#REF!$#REF!"</definedName>
    <definedName name="INTE">"PQ.$#REF!$#REF!"</definedName>
    <definedName name="INTE_2" localSheetId="2">#REF!</definedName>
    <definedName name="INTE_2">#REF!</definedName>
    <definedName name="INTE_3">"$#REF!.$#REF!$#REF!"</definedName>
    <definedName name="INTE_4">"$#REF!.$#REF!$#REF!"</definedName>
    <definedName name="INTE_4_1">"$#REF!.$#REF!$#REF!"</definedName>
    <definedName name="INTE_5">"$#REF!.$#REF!$#REF!"</definedName>
    <definedName name="INTE_6">"$#REF!.$#REF!$#REF!"</definedName>
    <definedName name="mobilização" localSheetId="2">'[2]ICEA - SJC'!#REF!</definedName>
    <definedName name="mobilização">'[2]ICEA - SJC'!#REF!</definedName>
    <definedName name="NOME_DO_ARQUIVO" localSheetId="2">#REF!</definedName>
    <definedName name="NOME_DO_ARQUIVO">#REF!</definedName>
    <definedName name="NOME_DO_ARQUIVO_2" localSheetId="2">#REF!</definedName>
    <definedName name="NOME_DO_ARQUIVO_2">#REF!</definedName>
    <definedName name="NOME_DO_ARQUIVO_3" localSheetId="2">#REF!</definedName>
    <definedName name="NOME_DO_ARQUIVO_3">#REF!</definedName>
    <definedName name="NOME_DO_ARQUIVO_4">#REF!</definedName>
    <definedName name="NOME_DO_ARQUIVO_9" localSheetId="2">[8]CAPA!#REF!</definedName>
    <definedName name="NOME_DO_ARQUIVO_9">[8]CAPA!#REF!</definedName>
    <definedName name="PARA">"PQ.$#REF!$#REF!"</definedName>
    <definedName name="PARA_2" localSheetId="2">#REF!</definedName>
    <definedName name="PARA_2">#REF!</definedName>
    <definedName name="PARA_3">"$#REF!.$#REF!$#REF!"</definedName>
    <definedName name="PARA_4">"$#REF!.$#REF!$#REF!"</definedName>
    <definedName name="PARA_4_1">"$#REF!.$#REF!$#REF!"</definedName>
    <definedName name="PARA_5">"$#REF!.$#REF!$#REF!"</definedName>
    <definedName name="PARA_6">"$#REF!.$#REF!$#REF!"</definedName>
    <definedName name="Plan2" localSheetId="2">#REF!</definedName>
    <definedName name="Plan2">#REF!</definedName>
    <definedName name="PRAIO" localSheetId="2">#REF!</definedName>
    <definedName name="PRAIO">#REF!</definedName>
    <definedName name="PRAIO_4" localSheetId="2">#REF!</definedName>
    <definedName name="PRAIO_4">#REF!</definedName>
    <definedName name="Print_Area_MI">#REF!</definedName>
    <definedName name="Print_Area_MI___0">"$#REF!.$A$1:$G$64"</definedName>
    <definedName name="_xlnm.Print_Titles" localSheetId="2">Cronograma!$1:$9</definedName>
    <definedName name="_xlnm.Print_Titles" localSheetId="1">Orçamento!$6:$10</definedName>
    <definedName name="_xlnm.Print_Titles" localSheetId="0">Resumo!$4:$8</definedName>
    <definedName name="Títulos_impressão_IM" localSheetId="2">#REF!</definedName>
    <definedName name="Títulos_impressão_IM" localSheetId="0">#REF!</definedName>
    <definedName name="Títulos_impressão_IM">#REF!</definedName>
    <definedName name="Títulos_impressão_IM_1" localSheetId="2">#REF!</definedName>
    <definedName name="Títulos_impressão_IM_1">#REF!</definedName>
    <definedName name="Títulos_impressão_IM_1_4" localSheetId="2">'[2]ICEA - SJC'!#REF!</definedName>
    <definedName name="Títulos_impressão_IM_1_4">'[2]ICEA - SJC'!#REF!</definedName>
    <definedName name="Títulos_impressão_IM_4" localSheetId="2">#REF!</definedName>
    <definedName name="Títulos_impressão_IM_4">#REF!</definedName>
    <definedName name="TOTAL" localSheetId="2">#REF!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8" i="6" l="1"/>
  <c r="C56" i="6"/>
  <c r="C52" i="6"/>
  <c r="C50" i="6"/>
  <c r="C48" i="6"/>
  <c r="C54" i="6"/>
  <c r="C46" i="6"/>
  <c r="J47" i="6" s="1"/>
  <c r="C44" i="6"/>
  <c r="C42" i="6"/>
  <c r="C40" i="6"/>
  <c r="C38" i="6"/>
  <c r="J39" i="6" s="1"/>
  <c r="C36" i="6"/>
  <c r="C34" i="6"/>
  <c r="C32" i="6"/>
  <c r="C30" i="6"/>
  <c r="C28" i="6"/>
  <c r="C22" i="6"/>
  <c r="C26" i="6"/>
  <c r="C24" i="6"/>
  <c r="I23" i="6"/>
  <c r="C20" i="6"/>
  <c r="C18" i="6"/>
  <c r="E19" i="6" s="1"/>
  <c r="C16" i="6"/>
  <c r="J31" i="6"/>
  <c r="C14" i="6"/>
  <c r="E15" i="6" s="1"/>
  <c r="L15" i="6" s="1"/>
  <c r="C12" i="6"/>
  <c r="C10" i="6"/>
  <c r="L58" i="6"/>
  <c r="L56" i="6"/>
  <c r="L54" i="6"/>
  <c r="I55" i="6"/>
  <c r="L52" i="6"/>
  <c r="L50" i="6"/>
  <c r="L48" i="6"/>
  <c r="L46" i="6"/>
  <c r="L44" i="6"/>
  <c r="L42" i="6"/>
  <c r="L40" i="6"/>
  <c r="L38" i="6"/>
  <c r="L36" i="6"/>
  <c r="L34" i="6"/>
  <c r="L32" i="6"/>
  <c r="L30" i="6"/>
  <c r="I31" i="6"/>
  <c r="L28" i="6"/>
  <c r="L26" i="6"/>
  <c r="L24" i="6"/>
  <c r="L22" i="6"/>
  <c r="L20" i="6"/>
  <c r="L18" i="6"/>
  <c r="L16" i="6"/>
  <c r="L14" i="6"/>
  <c r="L10" i="6"/>
  <c r="A6" i="5"/>
  <c r="A5" i="5"/>
  <c r="F60" i="5"/>
  <c r="F58" i="5"/>
  <c r="F56" i="5"/>
  <c r="F54" i="5"/>
  <c r="F52" i="5"/>
  <c r="F50" i="5"/>
  <c r="F48" i="5"/>
  <c r="F46" i="5"/>
  <c r="F44" i="5"/>
  <c r="F42" i="5"/>
  <c r="F40" i="5"/>
  <c r="F38" i="5"/>
  <c r="F36" i="5"/>
  <c r="F34" i="5"/>
  <c r="F32" i="5"/>
  <c r="F30" i="5"/>
  <c r="F28" i="5"/>
  <c r="F26" i="5"/>
  <c r="F24" i="5"/>
  <c r="F22" i="5"/>
  <c r="F20" i="5"/>
  <c r="F18" i="5"/>
  <c r="F16" i="5"/>
  <c r="F14" i="5"/>
  <c r="F12" i="5"/>
  <c r="F10" i="5"/>
  <c r="C56" i="5"/>
  <c r="C52" i="5"/>
  <c r="C42" i="5"/>
  <c r="C32" i="5"/>
  <c r="C30" i="5"/>
  <c r="C28" i="5"/>
  <c r="D58" i="5"/>
  <c r="D56" i="5"/>
  <c r="D54" i="5"/>
  <c r="D52" i="5"/>
  <c r="D50" i="5"/>
  <c r="D48" i="5"/>
  <c r="D46" i="5"/>
  <c r="D44" i="5"/>
  <c r="D42" i="5"/>
  <c r="D40" i="5"/>
  <c r="D38" i="5"/>
  <c r="D36" i="5"/>
  <c r="D34" i="5"/>
  <c r="D32" i="5"/>
  <c r="D30" i="5"/>
  <c r="D28" i="5"/>
  <c r="D26" i="5"/>
  <c r="D24" i="5"/>
  <c r="D22" i="5"/>
  <c r="D20" i="5"/>
  <c r="D18" i="5"/>
  <c r="D16" i="5"/>
  <c r="D14" i="5"/>
  <c r="D12" i="5"/>
  <c r="D10" i="5"/>
  <c r="P387" i="2"/>
  <c r="P381" i="2"/>
  <c r="P371" i="2"/>
  <c r="P365" i="2"/>
  <c r="P362" i="2"/>
  <c r="Q361" i="2" s="1"/>
  <c r="P359" i="2"/>
  <c r="P352" i="2"/>
  <c r="P350" i="2"/>
  <c r="Q349" i="2" s="1"/>
  <c r="Q340" i="2"/>
  <c r="P340" i="2"/>
  <c r="Q337" i="2"/>
  <c r="P337" i="2"/>
  <c r="Q335" i="2"/>
  <c r="P335" i="2"/>
  <c r="Q332" i="2"/>
  <c r="P332" i="2"/>
  <c r="P330" i="2"/>
  <c r="P328" i="2"/>
  <c r="P324" i="2"/>
  <c r="P320" i="2"/>
  <c r="P316" i="2"/>
  <c r="Q315" i="2" s="1"/>
  <c r="Q304" i="2"/>
  <c r="P304" i="2"/>
  <c r="P301" i="2"/>
  <c r="Q301" i="2" s="1"/>
  <c r="Q294" i="2"/>
  <c r="P294" i="2"/>
  <c r="P282" i="2"/>
  <c r="Q282" i="2" s="1"/>
  <c r="P279" i="2"/>
  <c r="P277" i="2"/>
  <c r="Q276" i="2" s="1"/>
  <c r="P271" i="2"/>
  <c r="P268" i="2"/>
  <c r="P264" i="2"/>
  <c r="Q263" i="2" s="1"/>
  <c r="P250" i="2"/>
  <c r="Q250" i="2" s="1"/>
  <c r="P241" i="2"/>
  <c r="P236" i="2"/>
  <c r="P228" i="2"/>
  <c r="P216" i="2"/>
  <c r="P207" i="2"/>
  <c r="P201" i="2"/>
  <c r="P190" i="2"/>
  <c r="P182" i="2"/>
  <c r="P177" i="2"/>
  <c r="Q167" i="2" s="1"/>
  <c r="P168" i="2"/>
  <c r="P161" i="2"/>
  <c r="P144" i="2"/>
  <c r="P122" i="2"/>
  <c r="P111" i="2"/>
  <c r="P103" i="2"/>
  <c r="Q102" i="2" s="1"/>
  <c r="P98" i="2"/>
  <c r="P95" i="2"/>
  <c r="P90" i="2"/>
  <c r="P80" i="2"/>
  <c r="Q79" i="2" s="1"/>
  <c r="P72" i="2"/>
  <c r="Q72" i="2" s="1"/>
  <c r="Q64" i="2"/>
  <c r="P64" i="2"/>
  <c r="P57" i="2"/>
  <c r="Q57" i="2" s="1"/>
  <c r="Q47" i="2"/>
  <c r="P47" i="2"/>
  <c r="P44" i="2"/>
  <c r="Q44" i="2" s="1"/>
  <c r="P30" i="2"/>
  <c r="P21" i="2"/>
  <c r="P18" i="2"/>
  <c r="Q17" i="2"/>
  <c r="P15" i="2"/>
  <c r="Q15" i="2" s="1"/>
  <c r="P12" i="2"/>
  <c r="Q12" i="2" s="1"/>
  <c r="K387" i="2"/>
  <c r="K381" i="2"/>
  <c r="K371" i="2"/>
  <c r="K365" i="2"/>
  <c r="K362" i="2"/>
  <c r="L361" i="2" s="1"/>
  <c r="K359" i="2"/>
  <c r="K352" i="2"/>
  <c r="K350" i="2"/>
  <c r="L349" i="2" s="1"/>
  <c r="L340" i="2"/>
  <c r="K340" i="2"/>
  <c r="L337" i="2"/>
  <c r="K337" i="2"/>
  <c r="L335" i="2"/>
  <c r="K335" i="2"/>
  <c r="L332" i="2"/>
  <c r="K332" i="2"/>
  <c r="K330" i="2"/>
  <c r="K328" i="2"/>
  <c r="K324" i="2"/>
  <c r="K320" i="2"/>
  <c r="K316" i="2"/>
  <c r="L315" i="2" s="1"/>
  <c r="L304" i="2"/>
  <c r="K304" i="2"/>
  <c r="L301" i="2"/>
  <c r="K301" i="2"/>
  <c r="L294" i="2"/>
  <c r="K294" i="2"/>
  <c r="L282" i="2"/>
  <c r="K282" i="2"/>
  <c r="K279" i="2"/>
  <c r="L276" i="2" s="1"/>
  <c r="K277" i="2"/>
  <c r="K271" i="2"/>
  <c r="K268" i="2"/>
  <c r="L263" i="2" s="1"/>
  <c r="K264" i="2"/>
  <c r="L250" i="2"/>
  <c r="K250" i="2"/>
  <c r="K241" i="2"/>
  <c r="K236" i="2"/>
  <c r="K228" i="2"/>
  <c r="L167" i="2" s="1"/>
  <c r="K216" i="2"/>
  <c r="K207" i="2"/>
  <c r="K201" i="2"/>
  <c r="K190" i="2"/>
  <c r="K182" i="2"/>
  <c r="K177" i="2"/>
  <c r="K168" i="2"/>
  <c r="K161" i="2"/>
  <c r="K144" i="2"/>
  <c r="K122" i="2"/>
  <c r="K111" i="2"/>
  <c r="K103" i="2"/>
  <c r="L102" i="2" s="1"/>
  <c r="K98" i="2"/>
  <c r="K95" i="2"/>
  <c r="K90" i="2"/>
  <c r="L79" i="2" s="1"/>
  <c r="K80" i="2"/>
  <c r="L72" i="2"/>
  <c r="K72" i="2"/>
  <c r="L64" i="2"/>
  <c r="K64" i="2"/>
  <c r="L57" i="2"/>
  <c r="K57" i="2"/>
  <c r="L47" i="2"/>
  <c r="K47" i="2"/>
  <c r="L44" i="2"/>
  <c r="K44" i="2"/>
  <c r="K30" i="2"/>
  <c r="K21" i="2"/>
  <c r="K18" i="2"/>
  <c r="L17" i="2" s="1"/>
  <c r="L15" i="2"/>
  <c r="K15" i="2"/>
  <c r="K12" i="2"/>
  <c r="L12" i="2" s="1"/>
  <c r="J398" i="2"/>
  <c r="J397" i="2"/>
  <c r="J396" i="2"/>
  <c r="J395" i="2"/>
  <c r="J394" i="2"/>
  <c r="J393" i="2"/>
  <c r="J392" i="2"/>
  <c r="J391" i="2"/>
  <c r="J390" i="2"/>
  <c r="J389" i="2"/>
  <c r="J388" i="2"/>
  <c r="J386" i="2"/>
  <c r="J385" i="2"/>
  <c r="J384" i="2"/>
  <c r="J383" i="2"/>
  <c r="J382" i="2"/>
  <c r="J380" i="2"/>
  <c r="J379" i="2"/>
  <c r="J378" i="2"/>
  <c r="J377" i="2"/>
  <c r="J376" i="2"/>
  <c r="J375" i="2"/>
  <c r="J374" i="2"/>
  <c r="J373" i="2"/>
  <c r="J372" i="2"/>
  <c r="J370" i="2"/>
  <c r="J369" i="2"/>
  <c r="J368" i="2"/>
  <c r="J367" i="2"/>
  <c r="J366" i="2"/>
  <c r="J364" i="2"/>
  <c r="J363" i="2"/>
  <c r="J360" i="2"/>
  <c r="J358" i="2"/>
  <c r="J357" i="2"/>
  <c r="J356" i="2"/>
  <c r="J355" i="2"/>
  <c r="J354" i="2"/>
  <c r="J353" i="2"/>
  <c r="J351" i="2"/>
  <c r="J348" i="2"/>
  <c r="J347" i="2"/>
  <c r="J346" i="2"/>
  <c r="J345" i="2"/>
  <c r="J344" i="2"/>
  <c r="J343" i="2"/>
  <c r="J342" i="2"/>
  <c r="J341" i="2"/>
  <c r="J339" i="2"/>
  <c r="J338" i="2"/>
  <c r="J336" i="2"/>
  <c r="J334" i="2"/>
  <c r="J333" i="2"/>
  <c r="J331" i="2"/>
  <c r="J329" i="2"/>
  <c r="J327" i="2"/>
  <c r="J326" i="2"/>
  <c r="J325" i="2"/>
  <c r="J323" i="2"/>
  <c r="J322" i="2"/>
  <c r="J321" i="2"/>
  <c r="J319" i="2"/>
  <c r="J318" i="2"/>
  <c r="J317" i="2"/>
  <c r="J314" i="2"/>
  <c r="J313" i="2"/>
  <c r="J312" i="2"/>
  <c r="J311" i="2"/>
  <c r="J310" i="2"/>
  <c r="J309" i="2"/>
  <c r="J308" i="2"/>
  <c r="J307" i="2"/>
  <c r="J306" i="2"/>
  <c r="J305" i="2"/>
  <c r="J303" i="2"/>
  <c r="J302" i="2"/>
  <c r="J300" i="2"/>
  <c r="J299" i="2"/>
  <c r="J298" i="2"/>
  <c r="J297" i="2"/>
  <c r="J296" i="2"/>
  <c r="J295" i="2"/>
  <c r="J293" i="2"/>
  <c r="J292" i="2"/>
  <c r="J291" i="2"/>
  <c r="J290" i="2"/>
  <c r="J289" i="2"/>
  <c r="J288" i="2"/>
  <c r="J287" i="2"/>
  <c r="J286" i="2"/>
  <c r="J285" i="2"/>
  <c r="J284" i="2"/>
  <c r="J283" i="2"/>
  <c r="J281" i="2"/>
  <c r="J280" i="2"/>
  <c r="J278" i="2"/>
  <c r="J275" i="2"/>
  <c r="J274" i="2"/>
  <c r="J273" i="2"/>
  <c r="J272" i="2"/>
  <c r="J270" i="2"/>
  <c r="J269" i="2"/>
  <c r="J267" i="2"/>
  <c r="J266" i="2"/>
  <c r="J265" i="2"/>
  <c r="J262" i="2"/>
  <c r="J261" i="2"/>
  <c r="J260" i="2"/>
  <c r="J259" i="2"/>
  <c r="J258" i="2"/>
  <c r="J257" i="2"/>
  <c r="J256" i="2"/>
  <c r="J255" i="2"/>
  <c r="J254" i="2"/>
  <c r="J253" i="2"/>
  <c r="J252" i="2"/>
  <c r="J251" i="2"/>
  <c r="J249" i="2"/>
  <c r="J248" i="2"/>
  <c r="J247" i="2"/>
  <c r="J246" i="2"/>
  <c r="J245" i="2"/>
  <c r="J244" i="2"/>
  <c r="J243" i="2"/>
  <c r="J242" i="2"/>
  <c r="J240" i="2"/>
  <c r="J239" i="2"/>
  <c r="J238" i="2"/>
  <c r="J237" i="2"/>
  <c r="J235" i="2"/>
  <c r="J234" i="2"/>
  <c r="J233" i="2"/>
  <c r="J232" i="2"/>
  <c r="J231" i="2"/>
  <c r="J230" i="2"/>
  <c r="J229" i="2"/>
  <c r="J227" i="2"/>
  <c r="J226" i="2"/>
  <c r="J225" i="2"/>
  <c r="J224" i="2"/>
  <c r="J223" i="2"/>
  <c r="J222" i="2"/>
  <c r="J221" i="2"/>
  <c r="J220" i="2"/>
  <c r="J219" i="2"/>
  <c r="J218" i="2"/>
  <c r="J217" i="2"/>
  <c r="J215" i="2"/>
  <c r="J214" i="2"/>
  <c r="J213" i="2"/>
  <c r="J212" i="2"/>
  <c r="J211" i="2"/>
  <c r="J210" i="2"/>
  <c r="J209" i="2"/>
  <c r="J208" i="2"/>
  <c r="J206" i="2"/>
  <c r="J205" i="2"/>
  <c r="J204" i="2"/>
  <c r="J203" i="2"/>
  <c r="J202" i="2"/>
  <c r="J200" i="2"/>
  <c r="J199" i="2"/>
  <c r="J198" i="2"/>
  <c r="J197" i="2"/>
  <c r="J196" i="2"/>
  <c r="J195" i="2"/>
  <c r="J194" i="2"/>
  <c r="J193" i="2"/>
  <c r="J192" i="2"/>
  <c r="J191" i="2"/>
  <c r="J189" i="2"/>
  <c r="J188" i="2"/>
  <c r="J187" i="2"/>
  <c r="J186" i="2"/>
  <c r="J185" i="2"/>
  <c r="J184" i="2"/>
  <c r="J183" i="2"/>
  <c r="J181" i="2"/>
  <c r="J180" i="2"/>
  <c r="J179" i="2"/>
  <c r="J178" i="2"/>
  <c r="J176" i="2"/>
  <c r="J175" i="2"/>
  <c r="J174" i="2"/>
  <c r="J173" i="2"/>
  <c r="J172" i="2"/>
  <c r="J171" i="2"/>
  <c r="J170" i="2"/>
  <c r="J169" i="2"/>
  <c r="J166" i="2"/>
  <c r="J165" i="2"/>
  <c r="J164" i="2"/>
  <c r="J163" i="2"/>
  <c r="J162" i="2"/>
  <c r="J160" i="2"/>
  <c r="J159" i="2"/>
  <c r="J158" i="2"/>
  <c r="J157" i="2"/>
  <c r="J156" i="2"/>
  <c r="J155" i="2"/>
  <c r="J154" i="2"/>
  <c r="J153" i="2"/>
  <c r="J152" i="2"/>
  <c r="J151" i="2"/>
  <c r="J150" i="2"/>
  <c r="J149" i="2"/>
  <c r="J148" i="2"/>
  <c r="J147" i="2"/>
  <c r="J146" i="2"/>
  <c r="J145" i="2"/>
  <c r="J143" i="2"/>
  <c r="J142" i="2"/>
  <c r="J141" i="2"/>
  <c r="J140" i="2"/>
  <c r="J139" i="2"/>
  <c r="J138" i="2"/>
  <c r="J137" i="2"/>
  <c r="J136" i="2"/>
  <c r="J135" i="2"/>
  <c r="J134" i="2"/>
  <c r="J133" i="2"/>
  <c r="J132" i="2"/>
  <c r="J131" i="2"/>
  <c r="J130" i="2"/>
  <c r="J129" i="2"/>
  <c r="J128" i="2"/>
  <c r="J127" i="2"/>
  <c r="J126" i="2"/>
  <c r="J125" i="2"/>
  <c r="J124" i="2"/>
  <c r="J123" i="2"/>
  <c r="J121" i="2"/>
  <c r="J120" i="2"/>
  <c r="J119" i="2"/>
  <c r="J118" i="2"/>
  <c r="J117" i="2"/>
  <c r="J116" i="2"/>
  <c r="J115" i="2"/>
  <c r="J114" i="2"/>
  <c r="J113" i="2"/>
  <c r="J112" i="2"/>
  <c r="J110" i="2"/>
  <c r="J109" i="2"/>
  <c r="J108" i="2"/>
  <c r="J107" i="2"/>
  <c r="J106" i="2"/>
  <c r="J105" i="2"/>
  <c r="J104" i="2"/>
  <c r="J101" i="2"/>
  <c r="J100" i="2"/>
  <c r="J99" i="2"/>
  <c r="J97" i="2"/>
  <c r="J96" i="2"/>
  <c r="J94" i="2"/>
  <c r="J93" i="2"/>
  <c r="J92" i="2"/>
  <c r="J91" i="2"/>
  <c r="J89" i="2"/>
  <c r="J88" i="2"/>
  <c r="J87" i="2"/>
  <c r="J86" i="2"/>
  <c r="J85" i="2"/>
  <c r="J84" i="2"/>
  <c r="J83" i="2"/>
  <c r="J82" i="2"/>
  <c r="J81" i="2"/>
  <c r="J78" i="2"/>
  <c r="J77" i="2"/>
  <c r="J76" i="2"/>
  <c r="J75" i="2"/>
  <c r="J74" i="2"/>
  <c r="J73" i="2"/>
  <c r="J71" i="2"/>
  <c r="J70" i="2"/>
  <c r="J69" i="2"/>
  <c r="J68" i="2"/>
  <c r="J67" i="2"/>
  <c r="J66" i="2"/>
  <c r="J65" i="2"/>
  <c r="J63" i="2"/>
  <c r="J62" i="2"/>
  <c r="J61" i="2"/>
  <c r="J60" i="2"/>
  <c r="J59" i="2"/>
  <c r="J58" i="2"/>
  <c r="J56" i="2"/>
  <c r="J55" i="2"/>
  <c r="J54" i="2"/>
  <c r="J53" i="2"/>
  <c r="J52" i="2"/>
  <c r="J51" i="2"/>
  <c r="J50" i="2"/>
  <c r="J49" i="2"/>
  <c r="J48" i="2"/>
  <c r="J46" i="2"/>
  <c r="J45" i="2"/>
  <c r="J43" i="2"/>
  <c r="J42" i="2"/>
  <c r="J41" i="2"/>
  <c r="J40" i="2"/>
  <c r="J39" i="2"/>
  <c r="J38" i="2"/>
  <c r="J37" i="2"/>
  <c r="J36" i="2"/>
  <c r="J35" i="2"/>
  <c r="J34" i="2"/>
  <c r="J33" i="2"/>
  <c r="J32" i="2"/>
  <c r="J31" i="2"/>
  <c r="J29" i="2"/>
  <c r="J28" i="2"/>
  <c r="J27" i="2"/>
  <c r="J26" i="2"/>
  <c r="J25" i="2"/>
  <c r="J24" i="2"/>
  <c r="J23" i="2"/>
  <c r="J22" i="2"/>
  <c r="J20" i="2"/>
  <c r="J19" i="2"/>
  <c r="J13" i="2"/>
  <c r="J16" i="2"/>
  <c r="J14" i="2"/>
  <c r="I398" i="2"/>
  <c r="I397" i="2"/>
  <c r="I396" i="2"/>
  <c r="I395" i="2"/>
  <c r="I394" i="2"/>
  <c r="I393" i="2"/>
  <c r="I392" i="2"/>
  <c r="I391" i="2"/>
  <c r="I390" i="2"/>
  <c r="I389" i="2"/>
  <c r="I388" i="2"/>
  <c r="I386" i="2"/>
  <c r="I385" i="2"/>
  <c r="I384" i="2"/>
  <c r="I383" i="2"/>
  <c r="I382" i="2"/>
  <c r="I380" i="2"/>
  <c r="I379" i="2"/>
  <c r="I378" i="2"/>
  <c r="I377" i="2"/>
  <c r="I376" i="2"/>
  <c r="I375" i="2"/>
  <c r="I374" i="2"/>
  <c r="I373" i="2"/>
  <c r="I372" i="2"/>
  <c r="I370" i="2"/>
  <c r="I369" i="2"/>
  <c r="I368" i="2"/>
  <c r="I367" i="2"/>
  <c r="I366" i="2"/>
  <c r="I364" i="2"/>
  <c r="I363" i="2"/>
  <c r="I360" i="2"/>
  <c r="I358" i="2"/>
  <c r="I357" i="2"/>
  <c r="I356" i="2"/>
  <c r="I355" i="2"/>
  <c r="I354" i="2"/>
  <c r="I353" i="2"/>
  <c r="I351" i="2"/>
  <c r="I348" i="2"/>
  <c r="I347" i="2"/>
  <c r="I346" i="2"/>
  <c r="I345" i="2"/>
  <c r="I344" i="2"/>
  <c r="I343" i="2"/>
  <c r="I342" i="2"/>
  <c r="I341" i="2"/>
  <c r="I339" i="2"/>
  <c r="I338" i="2"/>
  <c r="I336" i="2"/>
  <c r="I334" i="2"/>
  <c r="I333" i="2"/>
  <c r="I331" i="2"/>
  <c r="I329" i="2"/>
  <c r="I327" i="2"/>
  <c r="I326" i="2"/>
  <c r="I325" i="2"/>
  <c r="I323" i="2"/>
  <c r="I322" i="2"/>
  <c r="I321" i="2"/>
  <c r="I319" i="2"/>
  <c r="I318" i="2"/>
  <c r="I317" i="2"/>
  <c r="I314" i="2"/>
  <c r="I313" i="2"/>
  <c r="I312" i="2"/>
  <c r="I311" i="2"/>
  <c r="I310" i="2"/>
  <c r="I309" i="2"/>
  <c r="I308" i="2"/>
  <c r="I307" i="2"/>
  <c r="I306" i="2"/>
  <c r="I305" i="2"/>
  <c r="I303" i="2"/>
  <c r="I302" i="2"/>
  <c r="I300" i="2"/>
  <c r="I299" i="2"/>
  <c r="I298" i="2"/>
  <c r="I297" i="2"/>
  <c r="I296" i="2"/>
  <c r="I295" i="2"/>
  <c r="I293" i="2"/>
  <c r="I292" i="2"/>
  <c r="I291" i="2"/>
  <c r="I290" i="2"/>
  <c r="I289" i="2"/>
  <c r="I288" i="2"/>
  <c r="I287" i="2"/>
  <c r="I286" i="2"/>
  <c r="I285" i="2"/>
  <c r="I284" i="2"/>
  <c r="I283" i="2"/>
  <c r="I281" i="2"/>
  <c r="I280" i="2"/>
  <c r="I278" i="2"/>
  <c r="I275" i="2"/>
  <c r="I274" i="2"/>
  <c r="I273" i="2"/>
  <c r="I272" i="2"/>
  <c r="I270" i="2"/>
  <c r="I269" i="2"/>
  <c r="I267" i="2"/>
  <c r="I266" i="2"/>
  <c r="I265" i="2"/>
  <c r="I262" i="2"/>
  <c r="I261" i="2"/>
  <c r="I260" i="2"/>
  <c r="I259" i="2"/>
  <c r="I258" i="2"/>
  <c r="I257" i="2"/>
  <c r="I256" i="2"/>
  <c r="I255" i="2"/>
  <c r="I254" i="2"/>
  <c r="I253" i="2"/>
  <c r="I252" i="2"/>
  <c r="I251" i="2"/>
  <c r="I249" i="2"/>
  <c r="I248" i="2"/>
  <c r="I247" i="2"/>
  <c r="I246" i="2"/>
  <c r="I245" i="2"/>
  <c r="I244" i="2"/>
  <c r="I243" i="2"/>
  <c r="I242" i="2"/>
  <c r="I240" i="2"/>
  <c r="I239" i="2"/>
  <c r="I238" i="2"/>
  <c r="I237" i="2"/>
  <c r="I235" i="2"/>
  <c r="I234" i="2"/>
  <c r="I233" i="2"/>
  <c r="I232" i="2"/>
  <c r="I231" i="2"/>
  <c r="I230" i="2"/>
  <c r="I229" i="2"/>
  <c r="I227" i="2"/>
  <c r="I226" i="2"/>
  <c r="I225" i="2"/>
  <c r="I224" i="2"/>
  <c r="I223" i="2"/>
  <c r="I222" i="2"/>
  <c r="I221" i="2"/>
  <c r="I220" i="2"/>
  <c r="I219" i="2"/>
  <c r="I218" i="2"/>
  <c r="I217" i="2"/>
  <c r="I215" i="2"/>
  <c r="I214" i="2"/>
  <c r="I213" i="2"/>
  <c r="I212" i="2"/>
  <c r="I211" i="2"/>
  <c r="I210" i="2"/>
  <c r="I209" i="2"/>
  <c r="I208" i="2"/>
  <c r="I206" i="2"/>
  <c r="I205" i="2"/>
  <c r="I204" i="2"/>
  <c r="I203" i="2"/>
  <c r="I202" i="2"/>
  <c r="I200" i="2"/>
  <c r="I199" i="2"/>
  <c r="I198" i="2"/>
  <c r="I197" i="2"/>
  <c r="I196" i="2"/>
  <c r="I195" i="2"/>
  <c r="I194" i="2"/>
  <c r="I193" i="2"/>
  <c r="I192" i="2"/>
  <c r="I191" i="2"/>
  <c r="I189" i="2"/>
  <c r="I188" i="2"/>
  <c r="I187" i="2"/>
  <c r="I186" i="2"/>
  <c r="I185" i="2"/>
  <c r="I184" i="2"/>
  <c r="I183" i="2"/>
  <c r="I181" i="2"/>
  <c r="I180" i="2"/>
  <c r="I179" i="2"/>
  <c r="I178" i="2"/>
  <c r="I176" i="2"/>
  <c r="I175" i="2"/>
  <c r="I174" i="2"/>
  <c r="I173" i="2"/>
  <c r="I172" i="2"/>
  <c r="I171" i="2"/>
  <c r="I170" i="2"/>
  <c r="I169" i="2"/>
  <c r="I166" i="2"/>
  <c r="I165" i="2"/>
  <c r="I164" i="2"/>
  <c r="I163" i="2"/>
  <c r="I162" i="2"/>
  <c r="I160" i="2"/>
  <c r="I159" i="2"/>
  <c r="I158" i="2"/>
  <c r="I157" i="2"/>
  <c r="I156" i="2"/>
  <c r="I155" i="2"/>
  <c r="I154" i="2"/>
  <c r="I153" i="2"/>
  <c r="I152" i="2"/>
  <c r="I151" i="2"/>
  <c r="I150" i="2"/>
  <c r="I149" i="2"/>
  <c r="I148" i="2"/>
  <c r="I147" i="2"/>
  <c r="I146" i="2"/>
  <c r="I145" i="2"/>
  <c r="I143" i="2"/>
  <c r="I142" i="2"/>
  <c r="I141" i="2"/>
  <c r="I140" i="2"/>
  <c r="I139" i="2"/>
  <c r="I138" i="2"/>
  <c r="I137" i="2"/>
  <c r="I136" i="2"/>
  <c r="I135" i="2"/>
  <c r="I134" i="2"/>
  <c r="I133" i="2"/>
  <c r="I132" i="2"/>
  <c r="I131" i="2"/>
  <c r="I130" i="2"/>
  <c r="I129" i="2"/>
  <c r="I128" i="2"/>
  <c r="I127" i="2"/>
  <c r="I126" i="2"/>
  <c r="I125" i="2"/>
  <c r="I124" i="2"/>
  <c r="I123" i="2"/>
  <c r="I121" i="2"/>
  <c r="I120" i="2"/>
  <c r="I119" i="2"/>
  <c r="I118" i="2"/>
  <c r="I117" i="2"/>
  <c r="I116" i="2"/>
  <c r="I115" i="2"/>
  <c r="I114" i="2"/>
  <c r="I113" i="2"/>
  <c r="I112" i="2"/>
  <c r="I110" i="2"/>
  <c r="I109" i="2"/>
  <c r="I108" i="2"/>
  <c r="I107" i="2"/>
  <c r="I106" i="2"/>
  <c r="I105" i="2"/>
  <c r="I104" i="2"/>
  <c r="I101" i="2"/>
  <c r="I100" i="2"/>
  <c r="I99" i="2"/>
  <c r="I97" i="2"/>
  <c r="I96" i="2"/>
  <c r="I94" i="2"/>
  <c r="I93" i="2"/>
  <c r="I92" i="2"/>
  <c r="I91" i="2"/>
  <c r="I89" i="2"/>
  <c r="I88" i="2"/>
  <c r="I87" i="2"/>
  <c r="I86" i="2"/>
  <c r="I85" i="2"/>
  <c r="I84" i="2"/>
  <c r="I83" i="2"/>
  <c r="I82" i="2"/>
  <c r="I81" i="2"/>
  <c r="I78" i="2"/>
  <c r="I77" i="2"/>
  <c r="I76" i="2"/>
  <c r="I75" i="2"/>
  <c r="I74" i="2"/>
  <c r="I73" i="2"/>
  <c r="I71" i="2"/>
  <c r="I70" i="2"/>
  <c r="I69" i="2"/>
  <c r="I68" i="2"/>
  <c r="I67" i="2"/>
  <c r="I66" i="2"/>
  <c r="I65" i="2"/>
  <c r="I63" i="2"/>
  <c r="I62" i="2"/>
  <c r="I61" i="2"/>
  <c r="I60" i="2"/>
  <c r="I59" i="2"/>
  <c r="I58" i="2"/>
  <c r="I56" i="2"/>
  <c r="I55" i="2"/>
  <c r="I54" i="2"/>
  <c r="I53" i="2"/>
  <c r="I52" i="2"/>
  <c r="I51" i="2"/>
  <c r="I50" i="2"/>
  <c r="I49" i="2"/>
  <c r="I48" i="2"/>
  <c r="I46" i="2"/>
  <c r="I45" i="2"/>
  <c r="I43" i="2"/>
  <c r="I42" i="2"/>
  <c r="I41" i="2"/>
  <c r="I40" i="2"/>
  <c r="I39" i="2"/>
  <c r="I38" i="2"/>
  <c r="I37" i="2"/>
  <c r="I36" i="2"/>
  <c r="I35" i="2"/>
  <c r="I34" i="2"/>
  <c r="I33" i="2"/>
  <c r="I32" i="2"/>
  <c r="I31" i="2"/>
  <c r="I29" i="2"/>
  <c r="I28" i="2"/>
  <c r="I27" i="2"/>
  <c r="I26" i="2"/>
  <c r="I25" i="2"/>
  <c r="I24" i="2"/>
  <c r="I23" i="2"/>
  <c r="I22" i="2"/>
  <c r="I20" i="2"/>
  <c r="I19" i="2"/>
  <c r="I16" i="2"/>
  <c r="I14" i="2"/>
  <c r="I13" i="2"/>
  <c r="J53" i="6" l="1"/>
  <c r="H25" i="6"/>
  <c r="J33" i="6"/>
  <c r="L33" i="6" s="1"/>
  <c r="K49" i="6"/>
  <c r="L49" i="6" s="1"/>
  <c r="K57" i="6"/>
  <c r="L57" i="6" s="1"/>
  <c r="I27" i="6"/>
  <c r="K35" i="6"/>
  <c r="L35" i="6" s="1"/>
  <c r="J43" i="6"/>
  <c r="L43" i="6" s="1"/>
  <c r="J51" i="6"/>
  <c r="L51" i="6" s="1"/>
  <c r="E17" i="6"/>
  <c r="L17" i="6" s="1"/>
  <c r="K39" i="6"/>
  <c r="L39" i="6" s="1"/>
  <c r="H29" i="6"/>
  <c r="K37" i="6"/>
  <c r="L37" i="6" s="1"/>
  <c r="E11" i="6"/>
  <c r="L11" i="6" s="1"/>
  <c r="F19" i="6"/>
  <c r="J29" i="6"/>
  <c r="J23" i="6"/>
  <c r="J27" i="6"/>
  <c r="L27" i="6" s="1"/>
  <c r="H31" i="6"/>
  <c r="L31" i="6" s="1"/>
  <c r="I41" i="6"/>
  <c r="K47" i="6"/>
  <c r="L47" i="6" s="1"/>
  <c r="K53" i="6"/>
  <c r="E59" i="6"/>
  <c r="E63" i="6" s="1"/>
  <c r="I59" i="6"/>
  <c r="I29" i="6"/>
  <c r="J55" i="6"/>
  <c r="L55" i="6" s="1"/>
  <c r="F59" i="6"/>
  <c r="L53" i="6" l="1"/>
  <c r="J45" i="6"/>
  <c r="K45" i="6"/>
  <c r="I25" i="6"/>
  <c r="L25" i="6" s="1"/>
  <c r="J41" i="6"/>
  <c r="L41" i="6" s="1"/>
  <c r="K41" i="6"/>
  <c r="I45" i="6"/>
  <c r="L45" i="6" s="1"/>
  <c r="K59" i="6"/>
  <c r="J59" i="6"/>
  <c r="H59" i="6"/>
  <c r="G59" i="6"/>
  <c r="L29" i="6"/>
  <c r="L59" i="6"/>
  <c r="L23" i="6"/>
  <c r="L19" i="6"/>
  <c r="K63" i="6" l="1"/>
  <c r="J63" i="6"/>
  <c r="Q400" i="2" l="1"/>
  <c r="L400" i="2"/>
  <c r="E54" i="5" l="1"/>
  <c r="E46" i="5"/>
  <c r="E38" i="5"/>
  <c r="E30" i="5"/>
  <c r="E22" i="5"/>
  <c r="E14" i="5"/>
  <c r="E40" i="5"/>
  <c r="E52" i="5"/>
  <c r="E44" i="5"/>
  <c r="E36" i="5"/>
  <c r="E28" i="5"/>
  <c r="E20" i="5"/>
  <c r="E12" i="5"/>
  <c r="E48" i="5"/>
  <c r="E58" i="5"/>
  <c r="E50" i="5"/>
  <c r="E42" i="5"/>
  <c r="E34" i="5"/>
  <c r="E26" i="5"/>
  <c r="E18" i="5"/>
  <c r="E56" i="5"/>
  <c r="E32" i="5"/>
  <c r="E24" i="5"/>
  <c r="E16" i="5"/>
  <c r="E10" i="5"/>
  <c r="E60" i="5" l="1"/>
  <c r="D60" i="5" l="1"/>
  <c r="C58" i="5" l="1"/>
  <c r="C44" i="5"/>
  <c r="C26" i="5"/>
  <c r="C48" i="5"/>
  <c r="C50" i="5"/>
  <c r="C40" i="5"/>
  <c r="C20" i="5"/>
  <c r="C24" i="5"/>
  <c r="C16" i="5"/>
  <c r="C12" i="5"/>
  <c r="C36" i="5"/>
  <c r="C54" i="5"/>
  <c r="C18" i="5"/>
  <c r="C34" i="5"/>
  <c r="C22" i="5"/>
  <c r="C38" i="5"/>
  <c r="C46" i="5"/>
  <c r="C14" i="5"/>
  <c r="C10" i="5"/>
  <c r="C60" i="5" l="1"/>
  <c r="I21" i="6"/>
  <c r="I63" i="6"/>
  <c r="F21" i="6"/>
  <c r="L21" i="6" s="1"/>
  <c r="G21" i="6"/>
  <c r="G63" i="6" s="1"/>
  <c r="H21" i="6"/>
  <c r="H63" i="6"/>
  <c r="C61" i="6"/>
  <c r="D10" i="6" s="1"/>
  <c r="F63" i="6" l="1"/>
  <c r="D36" i="6"/>
  <c r="D42" i="6"/>
  <c r="D20" i="6"/>
  <c r="D58" i="6"/>
  <c r="D38" i="6"/>
  <c r="D54" i="6"/>
  <c r="D50" i="6"/>
  <c r="D26" i="6"/>
  <c r="D24" i="6"/>
  <c r="D56" i="6"/>
  <c r="D16" i="6"/>
  <c r="D48" i="6"/>
  <c r="D34" i="6"/>
  <c r="C62" i="6"/>
  <c r="H64" i="6" s="1"/>
  <c r="H12" i="6" s="1"/>
  <c r="H13" i="6" s="1"/>
  <c r="H65" i="6" s="1"/>
  <c r="D40" i="6"/>
  <c r="D14" i="6"/>
  <c r="D22" i="6"/>
  <c r="D32" i="6"/>
  <c r="D52" i="6"/>
  <c r="D30" i="6"/>
  <c r="D28" i="6"/>
  <c r="D12" i="6"/>
  <c r="D18" i="6"/>
  <c r="D46" i="6"/>
  <c r="D44" i="6"/>
  <c r="G64" i="6" l="1"/>
  <c r="G12" i="6" s="1"/>
  <c r="G13" i="6" s="1"/>
  <c r="G65" i="6" s="1"/>
  <c r="I64" i="6"/>
  <c r="I12" i="6" s="1"/>
  <c r="I13" i="6" s="1"/>
  <c r="I65" i="6" s="1"/>
  <c r="D61" i="6"/>
  <c r="D62" i="6" s="1"/>
  <c r="F64" i="6"/>
  <c r="F12" i="6" s="1"/>
  <c r="F13" i="6" s="1"/>
  <c r="F65" i="6" s="1"/>
  <c r="E64" i="6"/>
  <c r="E12" i="6" s="1"/>
  <c r="K64" i="6"/>
  <c r="K12" i="6" s="1"/>
  <c r="K13" i="6" s="1"/>
  <c r="K65" i="6" s="1"/>
  <c r="J64" i="6"/>
  <c r="J12" i="6" s="1"/>
  <c r="J13" i="6" s="1"/>
  <c r="J65" i="6" s="1"/>
  <c r="E13" i="6" l="1"/>
  <c r="L12" i="6"/>
  <c r="E65" i="6" l="1"/>
  <c r="E66" i="6" s="1"/>
  <c r="L13" i="6"/>
  <c r="L61" i="6" s="1"/>
  <c r="F66" i="6" l="1"/>
  <c r="E67" i="6"/>
  <c r="F67" i="6" l="1"/>
  <c r="G66" i="6"/>
  <c r="G67" i="6" l="1"/>
  <c r="H66" i="6"/>
  <c r="H67" i="6" l="1"/>
  <c r="I66" i="6"/>
  <c r="I67" i="6" l="1"/>
  <c r="J66" i="6"/>
  <c r="K66" i="6" l="1"/>
  <c r="K67" i="6" s="1"/>
  <c r="J67" i="6"/>
</calcChain>
</file>

<file path=xl/sharedStrings.xml><?xml version="1.0" encoding="utf-8"?>
<sst xmlns="http://schemas.openxmlformats.org/spreadsheetml/2006/main" count="1915" uniqueCount="1178">
  <si>
    <t>ITEM</t>
  </si>
  <si>
    <t>DESCRIÇÃO DO ITEM</t>
  </si>
  <si>
    <t>UNID.</t>
  </si>
  <si>
    <t>QUANT.</t>
  </si>
  <si>
    <t>Local e data:</t>
  </si>
  <si>
    <t>OBSERVAÇÃO</t>
  </si>
  <si>
    <t>FONTE</t>
  </si>
  <si>
    <t>MÊS 1</t>
  </si>
  <si>
    <t>MÊS 2</t>
  </si>
  <si>
    <t>MÊS 3</t>
  </si>
  <si>
    <t>CÓDIGO</t>
  </si>
  <si>
    <t xml:space="preserve"> CUSTO UNITÁRIO</t>
  </si>
  <si>
    <t>BDI (%)</t>
  </si>
  <si>
    <t>CREA/CAU:</t>
  </si>
  <si>
    <t>DISCRIMINAÇÃO DO SERVIÇO</t>
  </si>
  <si>
    <t>VALOR (R$)</t>
  </si>
  <si>
    <t>%</t>
  </si>
  <si>
    <t>- A planilha deve ser assinada pelo responsável técnico pela sua confecção (Art. 14 Lei 5.194/66), identificado através de carimbo com número do CREA/CAU</t>
  </si>
  <si>
    <t>SERVIÇOS COMPLEMENTARES</t>
  </si>
  <si>
    <t>MÊS 4</t>
  </si>
  <si>
    <t>PERÍODO</t>
  </si>
  <si>
    <t>assinatura representante legal da empresa e carimbro CNPJ</t>
  </si>
  <si>
    <t>A planilha deve ser assinada pelo responsável técnico pela sua confecção (Art. 14 Lei 5.194/66), identificado através de carimbo com número do CREA e pelo representante legal da empresa, com carimbo do CNPJ.</t>
  </si>
  <si>
    <t>SUBITEM</t>
  </si>
  <si>
    <t>PREÇO (R$)</t>
  </si>
  <si>
    <t>(razão social da empresa licitante)</t>
  </si>
  <si>
    <t xml:space="preserve">(n.º do CNPJ) </t>
  </si>
  <si>
    <t>SERVIÇOS PRELIMINARES</t>
  </si>
  <si>
    <t>PINTURA</t>
  </si>
  <si>
    <t xml:space="preserve">As composições que não constam no SINAPI, procedeu-se a obtenção da composição em outra fonte (SBC) e utilizou-se como base de cálculo os insumos do SINAPI. </t>
  </si>
  <si>
    <t>MÊS 5</t>
  </si>
  <si>
    <t>TOTAL DO ITEM</t>
  </si>
  <si>
    <t>Total do orçamento</t>
  </si>
  <si>
    <t>Total do orçamento sem Administração</t>
  </si>
  <si>
    <t>Total acumulado</t>
  </si>
  <si>
    <t>Percentual Acumulado</t>
  </si>
  <si>
    <t>1</t>
  </si>
  <si>
    <t>2</t>
  </si>
  <si>
    <t>3</t>
  </si>
  <si>
    <t>4</t>
  </si>
  <si>
    <t>PLANILHA DE CRONOGRAMA FÍSICO E FINANCEIRO</t>
  </si>
  <si>
    <t>PROJETO</t>
  </si>
  <si>
    <t>ESQUADRIAS</t>
  </si>
  <si>
    <t>INSTALAÇÕES ELÉTRICAS</t>
  </si>
  <si>
    <t>INSTALAÇÕES DE COMBATE A INCÊNDIO</t>
  </si>
  <si>
    <t>REVESTIMENTO</t>
  </si>
  <si>
    <t>PISO</t>
  </si>
  <si>
    <t>VIDROS</t>
  </si>
  <si>
    <t>FORRO</t>
  </si>
  <si>
    <t>(assinatura do representante legal da empresa e carimbo com CNPJ)</t>
  </si>
  <si>
    <t>5</t>
  </si>
  <si>
    <t>8</t>
  </si>
  <si>
    <t>10</t>
  </si>
  <si>
    <t>11</t>
  </si>
  <si>
    <t>12</t>
  </si>
  <si>
    <t>13</t>
  </si>
  <si>
    <t>14</t>
  </si>
  <si>
    <t>15</t>
  </si>
  <si>
    <t>16</t>
  </si>
  <si>
    <t>17</t>
  </si>
  <si>
    <t>18</t>
  </si>
  <si>
    <t>19</t>
  </si>
  <si>
    <t>20</t>
  </si>
  <si>
    <t>No caso em que não houve o insumo no SINAPI, foi mantido a referência de valor indicada na cotação de mercado;</t>
  </si>
  <si>
    <t>Identificação e assinatura do Responsável Técnico pelo Orçamento:</t>
  </si>
  <si>
    <t>RESUMO DE ORÇAMENTO PARA EXECUÇÃO DE OBRA POR EMPREITADA POR PREÇO UNITÁRIO</t>
  </si>
  <si>
    <t>TOTAL DO ITEM (R$)</t>
  </si>
  <si>
    <t>SERVIÇO</t>
  </si>
  <si>
    <t>1.</t>
  </si>
  <si>
    <t>2.</t>
  </si>
  <si>
    <t>3.</t>
  </si>
  <si>
    <t>4.</t>
  </si>
  <si>
    <t>5.</t>
  </si>
  <si>
    <t>10.</t>
  </si>
  <si>
    <t>11.</t>
  </si>
  <si>
    <t>12.</t>
  </si>
  <si>
    <t xml:space="preserve">TOTAL GERAL </t>
  </si>
  <si>
    <t>14.</t>
  </si>
  <si>
    <t>15.</t>
  </si>
  <si>
    <t>16.</t>
  </si>
  <si>
    <t>17.</t>
  </si>
  <si>
    <t>18.</t>
  </si>
  <si>
    <t>19.</t>
  </si>
  <si>
    <t>20.</t>
  </si>
  <si>
    <t>MOVIMENTO DE TERRA</t>
  </si>
  <si>
    <t>EQUIPAMENTOS</t>
  </si>
  <si>
    <t>13.</t>
  </si>
  <si>
    <t>21.</t>
  </si>
  <si>
    <t>22.</t>
  </si>
  <si>
    <t>23.</t>
  </si>
  <si>
    <t>25.</t>
  </si>
  <si>
    <t>21</t>
  </si>
  <si>
    <t>22</t>
  </si>
  <si>
    <t>23</t>
  </si>
  <si>
    <t>25</t>
  </si>
  <si>
    <t>PROPOSTO PELA EMPRESA LICITANTE</t>
  </si>
  <si>
    <t>VALOR ESTIMADO PELA UFF</t>
  </si>
  <si>
    <t>MÊS 6</t>
  </si>
  <si>
    <t>MÊS 7</t>
  </si>
  <si>
    <t>ESTIMADO PELA UFF</t>
  </si>
  <si>
    <t>PROPOSTO PELA EMPRESA</t>
  </si>
  <si>
    <t>VALOR TOTAL ESTIMADO PELA UFF</t>
  </si>
  <si>
    <t>TOTAL</t>
  </si>
  <si>
    <t xml:space="preserve"> ITEM</t>
  </si>
  <si>
    <t>VALOR TOTAL PROPOSTO PELA EMPRESA</t>
  </si>
  <si>
    <t>PLANILHA DE SERVIÇOS E PREÇOS UNITÁRIOS</t>
  </si>
  <si>
    <t>Planilha protegida por senha, com exceção de partes editáveis como cabeçalho (A1:A2), colunas M em diante e linhas inferiores a 42;</t>
  </si>
  <si>
    <t>ANEXO III-B DO EDITAL DE LICITAÇÃO POR PREGÃO ELETRÔNICO N.º 76/2022</t>
  </si>
  <si>
    <t>UNITÁRIO (c/ BDI)</t>
  </si>
  <si>
    <t xml:space="preserve"> 1 </t>
  </si>
  <si>
    <t>PROJETOS</t>
  </si>
  <si>
    <t xml:space="preserve"> 1.1 </t>
  </si>
  <si>
    <t xml:space="preserve"> COMP CASIC 51 </t>
  </si>
  <si>
    <t>Próprio</t>
  </si>
  <si>
    <t>PROJETO EXECUTIVO LIGHT STEEL FRAME [ADAPTADA SBC 000339 03/22]</t>
  </si>
  <si>
    <t>m²</t>
  </si>
  <si>
    <t xml:space="preserve"> 1.2 </t>
  </si>
  <si>
    <t xml:space="preserve"> 000074 </t>
  </si>
  <si>
    <t>SBC</t>
  </si>
  <si>
    <t>PROJETO INSTALACAO VENTILACAO MECANICA</t>
  </si>
  <si>
    <t xml:space="preserve"> 2 </t>
  </si>
  <si>
    <t>GERENCIAMENTO DE OBRAS (ADM LOCAL)</t>
  </si>
  <si>
    <t xml:space="preserve"> 2.1 </t>
  </si>
  <si>
    <t xml:space="preserve"> 00000009 </t>
  </si>
  <si>
    <t>ADMINISTRAÇÃO LOCAL</t>
  </si>
  <si>
    <t xml:space="preserve"> 3 </t>
  </si>
  <si>
    <t xml:space="preserve"> 3.1 </t>
  </si>
  <si>
    <t>LICENÇAS E TAXAS</t>
  </si>
  <si>
    <t xml:space="preserve"> 3.1.1 </t>
  </si>
  <si>
    <t xml:space="preserve"> 00000014 </t>
  </si>
  <si>
    <t>ART - ANOTAÇÃO DE RESPONSABILIDADE TÉCNICA - ENGENHEIRO CIVIL</t>
  </si>
  <si>
    <t>TAXA</t>
  </si>
  <si>
    <t xml:space="preserve"> 3.1.2 </t>
  </si>
  <si>
    <t xml:space="preserve"> 65 </t>
  </si>
  <si>
    <t>ART - ANOTAÇÃO DE RESPONSABILIDADE TÉCNICA - ENGENHEIRO MECÂNICO</t>
  </si>
  <si>
    <t xml:space="preserve"> 3.2 </t>
  </si>
  <si>
    <t>INSTALAÇÃO CANTEIRO DE OBRA</t>
  </si>
  <si>
    <t xml:space="preserve"> 3.2.1 </t>
  </si>
  <si>
    <t xml:space="preserve"> UFF-003-CAN-005 </t>
  </si>
  <si>
    <t>MOBILIZAÇÃO DE CANTEIRO</t>
  </si>
  <si>
    <t>UND</t>
  </si>
  <si>
    <t xml:space="preserve"> 3.2.2 </t>
  </si>
  <si>
    <t xml:space="preserve"> UFF-003-CAN-001 </t>
  </si>
  <si>
    <t>PLACA DE OBRA EM CHAPA DE ACO GALVANIZADO - FORNECIMENTO E INSTALAÇÃO</t>
  </si>
  <si>
    <t xml:space="preserve"> 3.2.3 </t>
  </si>
  <si>
    <t xml:space="preserve"> UFF-003-CAN-007 </t>
  </si>
  <si>
    <t>MOBILIZAÇÃO DE CONTAINER</t>
  </si>
  <si>
    <t xml:space="preserve"> 3.2.4 </t>
  </si>
  <si>
    <t xml:space="preserve"> 93210 </t>
  </si>
  <si>
    <t>SINAPI</t>
  </si>
  <si>
    <t>EXECUÇÃO DE REFEITÓRIO EM CANTEIRO DE OBRA EM CHAPA DE MADEIRA COMPENSADA, NÃO INCLUSO MOBILIÁRIO E EQUIPAMENTOS. AF_02/2016</t>
  </si>
  <si>
    <t xml:space="preserve"> 3.2.5 </t>
  </si>
  <si>
    <t xml:space="preserve"> 93582 </t>
  </si>
  <si>
    <t>EXECUÇÃO DE CENTRAL DE ARMADURA EM CANTEIRO DE OBRA, NÃO INCLUSO MOBILIÁRIO E EQUIPAMENTOS. AF_04/2016</t>
  </si>
  <si>
    <t xml:space="preserve"> 3.2.6 </t>
  </si>
  <si>
    <t xml:space="preserve"> UFF-003-CAN-006 </t>
  </si>
  <si>
    <t>INSTALAÇÃO E LIGAÇÃO PROVISÓRIAS DE ALIMENTAÇÃO DE ENERGIA ELÉTRICA (BT), PARA CANTEIRO DE OBRAS [ADAPTADA SCO-RJ AD 19.20.0050]</t>
  </si>
  <si>
    <t xml:space="preserve"> 3.2.7 </t>
  </si>
  <si>
    <t xml:space="preserve"> 98459 </t>
  </si>
  <si>
    <t>TAPUME COM TELHA METÁLICA. AF_05/2018</t>
  </si>
  <si>
    <t xml:space="preserve"> 3.2.8 </t>
  </si>
  <si>
    <t xml:space="preserve"> UFF-003-CAN-008 </t>
  </si>
  <si>
    <t>INSTALAÇÃO E LIGAÇÃO PROVISÓRIAS DE OBRA DE ÁGUA E ESGOTO A REDE PÚBLICA, INCLUSIVE CAIXA D´ÁGUA 1000 LITROS [ADAPTADA SCO-RJ AD 19.20.0100]</t>
  </si>
  <si>
    <t xml:space="preserve"> 3.3 </t>
  </si>
  <si>
    <t>DEMOLIÇÕES</t>
  </si>
  <si>
    <t xml:space="preserve"> 3.3.1 </t>
  </si>
  <si>
    <t xml:space="preserve"> 97647 </t>
  </si>
  <si>
    <t>REMOÇÃO DE TELHAS, DE FIBROCIMENTO, METÁLICA E CERÂMICA, DE FORMA MANUAL, SEM REAPROVEITAMENTO. AF_12/2017</t>
  </si>
  <si>
    <t xml:space="preserve"> 3.3.2 </t>
  </si>
  <si>
    <t xml:space="preserve"> 97641 </t>
  </si>
  <si>
    <t>REMOÇÃO DE FORRO DE GESSO, DE FORMA MANUAL, SEM REAPROVEITAMENTO. AF_12/2017</t>
  </si>
  <si>
    <t xml:space="preserve"> COMP CASIC 43 </t>
  </si>
  <si>
    <t>REMOÇÃO DE PILAR METÁLICO, DE FORMA MANUAL, SEM REAPROVEITAMENTO. [ADAPTADA SINAPI (97656) 02/22]</t>
  </si>
  <si>
    <t>UN</t>
  </si>
  <si>
    <t xml:space="preserve"> 3.3.3 </t>
  </si>
  <si>
    <t xml:space="preserve"> 97642 </t>
  </si>
  <si>
    <t>REMOÇÃO DE TRAMA METÁLICA OU DE MADEIRA PARA FORRO, DE FORMA MANUAL, SEM REAPROVEITAMENTO. AF_12/2017</t>
  </si>
  <si>
    <t xml:space="preserve"> 97655 </t>
  </si>
  <si>
    <t>REMOÇÃO DE TRAMA METÁLICA PARA COBERTURA, DE FORMA MANUAL, SEM REAPROVEITAMENTO. AF_12/2017</t>
  </si>
  <si>
    <t xml:space="preserve"> 3.3.4 </t>
  </si>
  <si>
    <t xml:space="preserve"> 97634 </t>
  </si>
  <si>
    <t>DEMOLIÇÃO DE REVESTIMENTO CERÂMICO, DE FORMA MECANIZADA COM MARTELETE, SEM REAPROVEITAMENTO. AF_12/2017</t>
  </si>
  <si>
    <t xml:space="preserve"> 3.3.5 </t>
  </si>
  <si>
    <t xml:space="preserve"> 97663 </t>
  </si>
  <si>
    <t>REMOÇÃO DE LOUÇAS, DE FORMA MANUAL, SEM REAPROVEITAMENTO. AF_12/2017</t>
  </si>
  <si>
    <t xml:space="preserve"> 3.3.6 </t>
  </si>
  <si>
    <t xml:space="preserve"> 97665 </t>
  </si>
  <si>
    <t>REMOÇÃO DE LUMINÁRIAS, DE FORMA MANUAL, SEM REAPROVEITAMENTO. AF_12/2017</t>
  </si>
  <si>
    <t xml:space="preserve"> 3.3.7 </t>
  </si>
  <si>
    <t xml:space="preserve"> 97666 </t>
  </si>
  <si>
    <t>REMOÇÃO DE METAIS SANITÁRIOS, DE FORMA MANUAL, SEM REAPROVEITAMENTO. AF_12/2017</t>
  </si>
  <si>
    <t xml:space="preserve"> 3.3.8 </t>
  </si>
  <si>
    <t xml:space="preserve"> 97644 </t>
  </si>
  <si>
    <t>REMOÇÃO DE PORTAS, DE FORMA MANUAL, SEM REAPROVEITAMENTO. AF_12/2017</t>
  </si>
  <si>
    <t xml:space="preserve"> 3.3.9 </t>
  </si>
  <si>
    <t xml:space="preserve"> 97622 </t>
  </si>
  <si>
    <t>DEMOLIÇÃO DE ALVENARIA DE BLOCO FURADO, DE FORMA MANUAL, SEM REAPROVEITAMENTO. AF_12/2017</t>
  </si>
  <si>
    <t>m³</t>
  </si>
  <si>
    <t xml:space="preserve"> 3.3.10 </t>
  </si>
  <si>
    <t xml:space="preserve"> COMP CASIC 42 </t>
  </si>
  <si>
    <t>REMOÇÃO DE VIDRO TEMPERADO. [SINAPI (102192) 02/22]</t>
  </si>
  <si>
    <t xml:space="preserve"> 3.3.11 </t>
  </si>
  <si>
    <t xml:space="preserve"> 022378 </t>
  </si>
  <si>
    <t>DEMOLICAO MANUAL DE CONCRETO SIMPLES</t>
  </si>
  <si>
    <t xml:space="preserve"> 4 </t>
  </si>
  <si>
    <t xml:space="preserve"> 4.1 </t>
  </si>
  <si>
    <t xml:space="preserve"> 90108 </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</si>
  <si>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AF_02/2021</t>
  </si>
  <si>
    <t xml:space="preserve"> 4.2 </t>
  </si>
  <si>
    <t xml:space="preserve"> 93382 </t>
  </si>
  <si>
    <t>REATERRO MANUAL DE VALAS COM COMPACTAÇÃO MECANIZADA. AF_04/2016</t>
  </si>
  <si>
    <t xml:space="preserve"> 5 </t>
  </si>
  <si>
    <t>INFRAESTRUTURA</t>
  </si>
  <si>
    <t xml:space="preserve"> 5.1 </t>
  </si>
  <si>
    <t xml:space="preserve"> 96543 </t>
  </si>
  <si>
    <t>ARMAÇÃO DE BLOCO, VIGA BALDRAME E SAPATA UTILIZANDO AÇO CA-60 DE 5 MM - MONTAGEM. AF_06/2017</t>
  </si>
  <si>
    <t>KG</t>
  </si>
  <si>
    <t xml:space="preserve"> 5.2 </t>
  </si>
  <si>
    <t xml:space="preserve"> 96545 </t>
  </si>
  <si>
    <t>ARMAÇÃO DE BLOCO, VIGA BALDRAME OU SAPATA UTILIZANDO AÇO CA-50 DE 8 MM - MONTAGEM. AF_06/2017</t>
  </si>
  <si>
    <t xml:space="preserve"> 5.3 </t>
  </si>
  <si>
    <t xml:space="preserve"> 96546 </t>
  </si>
  <si>
    <t>ARMAÇÃO DE BLOCO, VIGA BALDRAME OU SAPATA UTILIZANDO AÇO CA-50 DE 10 MM - MONTAGEM. AF_06/2017</t>
  </si>
  <si>
    <t xml:space="preserve"> 5.4 </t>
  </si>
  <si>
    <t xml:space="preserve"> 96547 </t>
  </si>
  <si>
    <t>ARMAÇÃO DE BLOCO, VIGA BALDRAME OU SAPATA UTILIZANDO AÇO CA-50 DE 12,5 MM - MONTAGEM. AF_06/2017</t>
  </si>
  <si>
    <t xml:space="preserve"> 5.5 </t>
  </si>
  <si>
    <t xml:space="preserve"> 96548 </t>
  </si>
  <si>
    <t>ARMAÇÃO DE BLOCO, VIGA BALDRAME OU SAPATA UTILIZANDO AÇO CA-50 DE 16 MM - MONTAGEM. AF_06/2017</t>
  </si>
  <si>
    <t xml:space="preserve"> 5.6 </t>
  </si>
  <si>
    <t xml:space="preserve"> COMP CASIC 71 </t>
  </si>
  <si>
    <t>CONCRETAGEM DE SAPATAS, FCK 30 MPA, COM CONCRETO USINADO - LANÇAMENTO, ADENSAMENTO E ACABAMENTO. [ADAPTADA SINAPI (96556) 02/22]</t>
  </si>
  <si>
    <t xml:space="preserve"> 5.7 </t>
  </si>
  <si>
    <t xml:space="preserve"> 96616 </t>
  </si>
  <si>
    <t>LASTRO DE CONCRETO MAGRO, APLICADO EM BLOCOS DE COROAMENTO OU SAPATAS. AF_08/2017</t>
  </si>
  <si>
    <t xml:space="preserve"> 5.8 </t>
  </si>
  <si>
    <t xml:space="preserve"> 96532 </t>
  </si>
  <si>
    <t>FABRICAÇÃO, MONTAGEM E DESMONTAGEM DE FÔRMA PARA SAPATA, EM MADEIRA SERRADA, E=25 MM, 2 UTILIZAÇÕES. AF_06/2017</t>
  </si>
  <si>
    <t xml:space="preserve"> 5.9 </t>
  </si>
  <si>
    <t xml:space="preserve"> COMP CASIC 72 </t>
  </si>
  <si>
    <t>LONA PLÁSTICA PRETA 150 MICRAS PARA INPERMEABILIZAÇÃO - FORNECIMENTO E INSTALAÇÃO. [ADAPTADA SINAPI (97087)]</t>
  </si>
  <si>
    <t>SUPERESTRUTURA</t>
  </si>
  <si>
    <t>6.1</t>
  </si>
  <si>
    <t xml:space="preserve"> COMP CASIC 63 </t>
  </si>
  <si>
    <t>ESTRUTURA PRINCIPAL EM AÇO SUSTENTAÇÃO DAS LAJES - MATERIAL E MÃO DE OBRA</t>
  </si>
  <si>
    <t>CJ</t>
  </si>
  <si>
    <t>6.2</t>
  </si>
  <si>
    <t xml:space="preserve"> COMP CASIC 61 </t>
  </si>
  <si>
    <t>ESTRUTURA EM AÇO ELEVADOR PNE - MATERIAL E MÃO DE OBRA</t>
  </si>
  <si>
    <t>6.3</t>
  </si>
  <si>
    <t xml:space="preserve"> COMP CASIC 60 </t>
  </si>
  <si>
    <t>ESTRUTURA EM AÇO COBERTURA (PÓRTICO, TERÇAS E CORRENTES) - MATERIAL E MÃO DE OBRA</t>
  </si>
  <si>
    <t>6.4</t>
  </si>
  <si>
    <t xml:space="preserve"> COMP CASIC 62 </t>
  </si>
  <si>
    <t>ESTRUTURA EM AÇO DA SUSTENTAÇÃO DOS BRISES  - MATERIAL E MÃO DE OBRA</t>
  </si>
  <si>
    <t>6.5</t>
  </si>
  <si>
    <t xml:space="preserve"> COMP CASIC 70 </t>
  </si>
  <si>
    <t>ESTRUTURA EM AÇO DA ESCADA - MATERIAL E MÃO DE OBRA</t>
  </si>
  <si>
    <t>6.6</t>
  </si>
  <si>
    <t xml:space="preserve"> COMP CASIC 24 </t>
  </si>
  <si>
    <t>LAJE STEEL DECK  0,8MM, ESPESSURA LAJE 14CM, COM CAPA CONCRETO FCK 30MPa, INCLUSIVE ACESSÓRIOS E ARMAÇÃO NEGATIVA. [ADAPTADA ORSE 7947 02/21]</t>
  </si>
  <si>
    <t>VEDAÇÃO / ALVENARIA  / DIVISÓRIA</t>
  </si>
  <si>
    <t>7.1</t>
  </si>
  <si>
    <t xml:space="preserve"> COMP CASIC 9 </t>
  </si>
  <si>
    <t>ESTRUTURA METÁLICA LEVE DAS PAREDES (STEEL FRAME) COMPLETA - FORNECIMENTO E INSTALAÇÃO. [ADAPTADA SINAPI (100765) 01/22]</t>
  </si>
  <si>
    <t>7.2</t>
  </si>
  <si>
    <t xml:space="preserve"> COMP CASIC 22 </t>
  </si>
  <si>
    <t>FACE EXTERNA DE PAREDE COM PLACA CIMENTÍCIA E OSB, INCLUSIVE MEMBRANA BARREIRA DE VAPOR. [ADAPTADA SINAPI (96363) 01/22]</t>
  </si>
  <si>
    <t>7.3</t>
  </si>
  <si>
    <t xml:space="preserve"> COMP CASIC 10 </t>
  </si>
  <si>
    <t>INSTALAÇÃO DE ISOLAMENTO COM LÃ DE ROCHA EM PAREDES DRYWALL [ADAPTADA SINAPI 96372 06/21]</t>
  </si>
  <si>
    <t>7.4</t>
  </si>
  <si>
    <t xml:space="preserve"> COMP CASIC 11 </t>
  </si>
  <si>
    <t>FACE INTERNA DE PAREDE COM PLACAS DE GESSO ACARTONADO (DRYWALL), COM UMA FACE SIMPLES. [ADAPTADA SINAPI (96371) 01/22]</t>
  </si>
  <si>
    <t>7.5</t>
  </si>
  <si>
    <t xml:space="preserve"> COMP CASIC 12 </t>
  </si>
  <si>
    <t>FACE INTERNA DE PAREDE COM PLACAS DE GESSO ACARTONADO (DRYWALL), COM UMA FACE SIMPLES EM PLACA RESISTENTE A UMIDADE (RU). [ADAPTADA SINAPI (96371) 01/22]</t>
  </si>
  <si>
    <t>7.6</t>
  </si>
  <si>
    <t xml:space="preserve"> COMP CASIC 23 </t>
  </si>
  <si>
    <t>CANTONEIRA PERFURADA PARA QUINA VIVA PAREDE DRYWALL</t>
  </si>
  <si>
    <t>M</t>
  </si>
  <si>
    <t>7.7</t>
  </si>
  <si>
    <t xml:space="preserve"> 87495 </t>
  </si>
  <si>
    <t>ALVENARIA DE VEDAÇÃO DE BLOCOS CERÂMICOS FURADOS NA HORIZONTAL DE 9X19X19CM (ESPESSURA 9CM) DE PAREDES COM ÁREA LÍQUIDA MENOR QUE 6M² SEM VÃOS E ARGAMASSA DE ASSENTAMENTO COM PREPARO EM BETONEIRA. AF_06/2014</t>
  </si>
  <si>
    <t>COBERTURA</t>
  </si>
  <si>
    <t>8.1</t>
  </si>
  <si>
    <t xml:space="preserve"> 94216 </t>
  </si>
  <si>
    <t>TELHAMENTO COM TELHA METÁLICA TERMOACÚSTICA E = 30 MM, COM ATÉ 2 ÁGUAS, INCLUSO IÇAMENTO. AF_07/2019</t>
  </si>
  <si>
    <t>8.2</t>
  </si>
  <si>
    <t xml:space="preserve"> COMP CASIC 47 </t>
  </si>
  <si>
    <t>CUMEEIRA P/ TELHA METÁLICA TERMOACÚSTICA E = 30 MM. [ADAPTADA ORSE (9077) 01/22]</t>
  </si>
  <si>
    <t>8.3</t>
  </si>
  <si>
    <t xml:space="preserve"> 94229 </t>
  </si>
  <si>
    <t>CALHA EM CHAPA DE AÇO GALVANIZADO NÚMERO 24, DESENVOLVIMENTO DE 100 CM, INCLUSO TRANSPORTE VERTICAL. AF_07/2019</t>
  </si>
  <si>
    <t>8.4</t>
  </si>
  <si>
    <t xml:space="preserve"> COMP CASIC 45 </t>
  </si>
  <si>
    <t>(CHAPIM + RUFO) EM CHAPA DE AÇO GALVANIZADO, CORTE 84CM.</t>
  </si>
  <si>
    <t>8.5</t>
  </si>
  <si>
    <t xml:space="preserve"> 94231 </t>
  </si>
  <si>
    <t>RUFO EM CHAPA DE AÇO GALVANIZADO NÚMERO 24, CORTE DE 25 CM, INCLUSO TRANSPORTE VERTICAL. AF_07/2019</t>
  </si>
  <si>
    <t>8.6</t>
  </si>
  <si>
    <t xml:space="preserve"> 101979 </t>
  </si>
  <si>
    <t>CHAPIM (RUFO CAPA) EM AÇO GALVANIZADO, CORTE 33. AF_11/2020</t>
  </si>
  <si>
    <t>9.1</t>
  </si>
  <si>
    <t>PORTAS</t>
  </si>
  <si>
    <t>9.1.1</t>
  </si>
  <si>
    <t xml:space="preserve"> COMP CASIC 33 </t>
  </si>
  <si>
    <t>KIT DE PORTA DE MADEIRA PARA PINTURA, SEMI-OCA (LEVE OU MÉDIA), PADRÃO MÉDIO, 60X210CM, ESPESSURA DE 3,5CM, ITENS INCLUSOS: DOBRADIÇAS, MONTAGEM E INSTALAÇÃO DO BATENTE COM ESPUMA, FAIXA VERMELHA 30CM, FECHADURA COM EXECUÇÃO DO FURO - FORNECIMENTO E INSTALAÇÃO. [ADAPTADA SINAPI (90841) 02/22]</t>
  </si>
  <si>
    <t>9.1.2</t>
  </si>
  <si>
    <t xml:space="preserve"> COMP CASIC 34 </t>
  </si>
  <si>
    <t>KIT DE PORTA DE MADEIRA PARA PINTURA, SEMI-OCA (LEVE OU MÉDIA), PADRÃO MÉDIO, 70X210CM, ESPESSURA DE 3,5CM, ITENS INCLUSOS: DOBRADIÇAS, MONTAGEM E INSTALAÇÃO DO BATENTE COM ESPUMA, FAIXA VERMELHA 30CM, FECHADURA COM EXECUÇÃO DO FURO - FORNECIMENTO E INSTALAÇÃO. [ADAPTADA SINAPI (90842) 02/22]</t>
  </si>
  <si>
    <t>9.1.3</t>
  </si>
  <si>
    <t xml:space="preserve"> COMP CASIC 36 </t>
  </si>
  <si>
    <t>KIT DE PORTA DE MADEIRA PARA PINTURA, SEMI-OCA (LEVE OU MÉDIA), PADRÃO MÉDIO, 90X210CM, ESPESSURA DE 3,5CM, ITENS INCLUSOS: DOBRADIÇAS, MONTAGEM E INSTALAÇÃO DO BATENTE COM ESPUMA, FAIXA VERMELHA 30CM, FECHADURA COM EXECUÇÃO DO FURO - FORNECIMENTO E INSTALAÇÃO. [ADAPTADA SINAPI (90844) 02/22]</t>
  </si>
  <si>
    <t>9.1.4</t>
  </si>
  <si>
    <t xml:space="preserve"> COMP CASIC 37 </t>
  </si>
  <si>
    <t>KIT DE PORTA DE MADEIRA PARA PINTURA, SEMI-OCA (LEVE OU MÉDIA), PADRÃO MÉDIO, 90X210CM, ESPESSURA DE 3,5CM, ITENS INCLUSOS: PUXADOR HORIZONTAL, PLACA RESISTENTE A IMPACTO, DOBRADIÇAS, MONTAGEM E INSTALAÇÃO DO BATENTE COM ESPUMA, FAIXA VERMELHA 30CM, FECHADURA COM EXECUÇÃO DO FURO - FORNECIMENTO E INSTALAÇÃO. [ADAPTADA SINAPI (90844) 02/22]</t>
  </si>
  <si>
    <t>9.1.5</t>
  </si>
  <si>
    <t xml:space="preserve"> COMP CASIC 31 </t>
  </si>
  <si>
    <t>PORTA DE ABRIR COM MOLA HIDRÁULICA, EM VIDRO TEMPERADO (120X210) CM, 2 FOLHAS, ESPESSURA 10MM, INCLUSIVE ACESSÓRIOS E PUXADORES. [ADAPTADA SINAPI (102185) 02/22]</t>
  </si>
  <si>
    <t>9.1.6</t>
  </si>
  <si>
    <t xml:space="preserve"> COMP CASIC 30 </t>
  </si>
  <si>
    <t>PORTA DE ABRIR COM MOLA HIDRÁULICA, EM VIDRO TEMPERADO (160X210) CM, 2 FOLHAS, ESPESSURA 10MM, INCLUSIVE ACESSÓRIOS E PUXADORES. [ADAPTADA SINAPI (102185) 02/22]</t>
  </si>
  <si>
    <t>9.1.7</t>
  </si>
  <si>
    <t xml:space="preserve"> COMP CASIC 29 </t>
  </si>
  <si>
    <t>PORTA DE ABRIR COM MOLA HIDRÁULICA, EM VIDRO TEMPERADO (200X210) CM,  2 FOLHAS, ESPESSURA 10MM, INCLUSIVE ACESSÓRIOS E PUXADORES. [ADAPTADA SINAPI (102185) 02/22]</t>
  </si>
  <si>
    <t>9.1.8</t>
  </si>
  <si>
    <t xml:space="preserve"> COMP CASIC 52 </t>
  </si>
  <si>
    <t>PORTA EM ALUMÍNIO DE ABRIR TIPO VENEZIANA COM GUARNIÇÃO, FECHADURA E FIXAÇÃO COM PARAFUSOS - FORNECIMENTO E INSTALAÇÃO. [ADAPTADA SINAPI (91341) 02/22]</t>
  </si>
  <si>
    <t>9.1.9</t>
  </si>
  <si>
    <t xml:space="preserve"> COMP CASIC 53 </t>
  </si>
  <si>
    <t>PORTÃO  EM TUBO DE AÇO GALVANIZADO COM QUADRO DE DN2" E BARRAS VERTICAIS DE DN 1 1/2" , INCLUSIVE GUARDA CORPO, PINTURA E FECHADURA . [ADAPTADA CAERN (1090040) 11/21]</t>
  </si>
  <si>
    <t>M²</t>
  </si>
  <si>
    <t>9.2</t>
  </si>
  <si>
    <t>JANELAS</t>
  </si>
  <si>
    <t>9.2.1</t>
  </si>
  <si>
    <t xml:space="preserve"> 94569 </t>
  </si>
  <si>
    <t>JANELA DE ALUMÍNIO TIPO MAXIM-AR, COM VIDROS, BATENTE E FERRAGENS. EXCLUSIVE ALIZAR, ACABAMENTO E CONTRAMARCO. FORNECIMENTO E INSTALAÇÃO. AF_12/2019</t>
  </si>
  <si>
    <t>9.2.2</t>
  </si>
  <si>
    <t xml:space="preserve"> 100674 </t>
  </si>
  <si>
    <t>JANELA FIXA DE ALUMÍNIO PARA VIDRO, COM VIDRO, BATENTE E FERRAGENS. EXCLUSIVE ACABAMENTO, ALIZAR E CONTRAMARCO. FORNECIMENTO E INSTALAÇÃO. AF_12/2019</t>
  </si>
  <si>
    <t>9.2.3</t>
  </si>
  <si>
    <t xml:space="preserve"> 94570 </t>
  </si>
  <si>
    <t>JANELA DE ALUMÍNIO DE CORRER COM 2 FOLHAS PARA VIDROS, COM VIDROS, BATENTE, ACABAMENTO COM ACETATO OU BRILHANTE E FERRAGENS. EXCLUSIVE ALIZAR E CONTRAMARCO. FORNECIMENTO E INSTALAÇÃO. AF_12/2019</t>
  </si>
  <si>
    <t>9.2.4</t>
  </si>
  <si>
    <t xml:space="preserve"> COMP CASIC 28 </t>
  </si>
  <si>
    <t>JANELA DE ALUMÍNIO TIPO GUILHOTINA</t>
  </si>
  <si>
    <t>9.3</t>
  </si>
  <si>
    <t>BRISE  FACHADA  NORTE</t>
  </si>
  <si>
    <t>9.3.1</t>
  </si>
  <si>
    <t xml:space="preserve"> COT CASIC 17 </t>
  </si>
  <si>
    <t>FORNECIMENTO DE BRISE / PORTA-PAINEL PRÉ-FABRICADO (INDUSTRIALIZADO) EM ALUMÍNIO MODELO SM 84 45ª DA SULMETAIS, COM 5 ANOS DE GARANTIA E RESISTÊNTICA À VENTO 108 KM/H OU EQUIVALENTE TÉCNICO, INCLUSIVE FRETE</t>
  </si>
  <si>
    <t>9.3.2</t>
  </si>
  <si>
    <t xml:space="preserve"> COT CASIC 19 </t>
  </si>
  <si>
    <t>SERVIÇO DE INSTALAÇÃO DE  BRISE / PORTA-PAINEL (EXECUTADO POR REPRESENTANTE OFICIAL DA EMPRESA FORNECEDORA DO BRISE)</t>
  </si>
  <si>
    <t>9.4</t>
  </si>
  <si>
    <t>GUARDA-CORPO, CORRIMÃO E ESCADA MARINHEIRO</t>
  </si>
  <si>
    <t>9.4.1</t>
  </si>
  <si>
    <t xml:space="preserve"> 99837 </t>
  </si>
  <si>
    <t>GUARDA-CORPO DE AÇO GALVANIZADO DE 1,10M, MONTANTES TUBULARES DE 1.1/4" ESPAÇADOS DE 1,20M, TRAVESSA SUPERIOR DE 1.1/2", GRADIL FORMADO POR TUBOS HORIZONTAIS DE 1" E VERTICAIS DE 3/4", FIXADO COM CHUMBADOR MECÂNICO. AF_04/2019_P</t>
  </si>
  <si>
    <t>9.4.2</t>
  </si>
  <si>
    <t xml:space="preserve"> 99855 </t>
  </si>
  <si>
    <t>CORRIMÃO SIMPLES, DIÂMETRO EXTERNO = 1 1/2", EM AÇO GALVANIZADO. AF_04/2019_P</t>
  </si>
  <si>
    <t>9.4.3</t>
  </si>
  <si>
    <t xml:space="preserve"> 111700 </t>
  </si>
  <si>
    <t>ESCADA MARINHEIRO PERFIL 1.1/2"" DE ACO COM GUARDA CORPO</t>
  </si>
  <si>
    <t>INSTALAÇÕES HIDROSSANITÁRIAS</t>
  </si>
  <si>
    <t>10.1</t>
  </si>
  <si>
    <t>ÁGUA FRIA</t>
  </si>
  <si>
    <t>10.1.1</t>
  </si>
  <si>
    <t xml:space="preserve"> 91785 </t>
  </si>
  <si>
    <t>(COMPOSIÇÃO REPRESENTATIVA) DO SERVIÇO DE INSTALAÇÃO DE TUBOS DE PVC, SOLDÁVEL, ÁGUA FRIA, DN 25 MM (INSTALADO EM RAMAL, SUB-RAMAL, RAMAL DE DISTRIBUIÇÃO OU PRUMADA), INCLUSIVE CONEXÕES, CORTES E FIXAÇÕES, PARA PRÉDIOS. AF_10/2015</t>
  </si>
  <si>
    <t>10.1.2</t>
  </si>
  <si>
    <t xml:space="preserve"> 91787 </t>
  </si>
  <si>
    <t>(COMPOSIÇÃO REPRESENTATIVA) DO SERVIÇO DE INSTALAÇÃO DE TUBOS DE PVC, SOLDÁVEL, ÁGUA FRIA, DN 40 MM (INSTALADO EM PRUMADA), INCLUSIVE CONEXÕES, CORTES E FIXAÇÕES, PARA PRÉDIOS. AF_10/2015</t>
  </si>
  <si>
    <t>10.1.3</t>
  </si>
  <si>
    <t xml:space="preserve"> 91788 </t>
  </si>
  <si>
    <t>(COMPOSIÇÃO REPRESENTATIVA) DO SERVIÇO DE INSTALAÇÃO DE TUBOS DE PVC, SOLDÁVEL, ÁGUA FRIA, DN 50 MM (INSTALADO EM PRUMADA), INCLUSIVE CONEXÕES, CORTES E FIXAÇÕES, PARA PRÉDIOS. AF_10/2015</t>
  </si>
  <si>
    <t>10.1.4</t>
  </si>
  <si>
    <t xml:space="preserve"> 94793 </t>
  </si>
  <si>
    <t>REGISTRO DE GAVETA BRUTO, LATÃO, ROSCÁVEL, 1 1/4", COM ACABAMENTO E CANOPLA CROMADOS - FORNECIMENTO E INSTALAÇÃO. AF_08/2021</t>
  </si>
  <si>
    <t>10.1.5</t>
  </si>
  <si>
    <t xml:space="preserve"> 89987 </t>
  </si>
  <si>
    <t>REGISTRO DE GAVETA BRUTO, LATÃO, ROSCÁVEL, 3/4", COM ACABAMENTO E CANOPLA CROMADOS - FORNECIMENTO E INSTALAÇÃO. AF_08/2021</t>
  </si>
  <si>
    <t>10.1.6</t>
  </si>
  <si>
    <t xml:space="preserve"> 94794 </t>
  </si>
  <si>
    <t>REGISTRO DE GAVETA BRUTO, LATÃO, ROSCÁVEL, 1 1/2", COM ACABAMENTO E CANOPLA CROMADOS - FORNECIMENTO E INSTALAÇÃO. AF_08/2021</t>
  </si>
  <si>
    <t>10.1.7</t>
  </si>
  <si>
    <t xml:space="preserve"> COMP CASIC 8 </t>
  </si>
  <si>
    <t>CAIXA D´ÁGUA EM POLIETILENO COM TAMPA, 2000 LITROS, INCLUSIVE ACESSÓRIOS - FORNECIMENTO E INSTALAÇÃO. [ADAPTADA SINAPI (102623) 12/21]</t>
  </si>
  <si>
    <t>10.2</t>
  </si>
  <si>
    <t>ESGOTO</t>
  </si>
  <si>
    <t>10.2.1</t>
  </si>
  <si>
    <t xml:space="preserve"> 91793 </t>
  </si>
  <si>
    <t>(COMPOSIÇÃO REPRESENTATIVA) DO SERVIÇO DE INSTALAÇÃO DE TUBO DE PVC, SÉRIE NORMAL, ESGOTO PREDIAL, DN 50 MM (INSTALADO EM RAMAL DE DESCARGA OU RAMAL DE ESGOTO SANITÁRIO), INCLUSIVE CONEXÕES, CORTES E FIXAÇÕES PARA, PRÉDIOS. AF_10/2015</t>
  </si>
  <si>
    <t>10.2.2</t>
  </si>
  <si>
    <t xml:space="preserve"> 91794 </t>
  </si>
  <si>
    <t>(COMPOSIÇÃO REPRESENTATIVA) DO SERVIÇO DE INST. TUBO PVC, SÉRIE N, ESGOTO PREDIAL, DN 75 MM, (INST. EM RAMAL DE DESCARGA, RAMAL DE ESG. SANITÁRIO, PRUMADA DE ESG. SANITÁRIO OU VENTILAÇÃO), INCL. CONEXÕES, CORTES E FIXAÇÕES, P/ PRÉDIOS. AF_10/2015</t>
  </si>
  <si>
    <t>10.2.3</t>
  </si>
  <si>
    <t xml:space="preserve"> 93350 </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</si>
  <si>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</si>
  <si>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10.2.4</t>
  </si>
  <si>
    <t xml:space="preserve"> 98107 </t>
  </si>
  <si>
    <t>CAIXA DE GORDURA SIMPLES (CAPACIDADE: 36 L), RETANGULAR, EM ALVENARIA COM BLOCOS DE CONCRETO, DIMENSÕES INTERNAS = 0,2X0,4 M, ALTURA INTERNA = 0,8 M. AF_12/2020</t>
  </si>
  <si>
    <t>10.2.5</t>
  </si>
  <si>
    <t xml:space="preserve"> 101618 </t>
  </si>
  <si>
    <t>PREPARO DE FUNDO DE VALA COM LARGURA MENOR QUE 1,5 M, COM CAMADA DE AREIA, LANÇAMENTO MANUAL. AF_08/2020</t>
  </si>
  <si>
    <t>10.2.6</t>
  </si>
  <si>
    <t xml:space="preserve"> 93358 </t>
  </si>
  <si>
    <t>ESCAVAÇÃO MANUAL DE VALA COM PROFUNDIDADE MENOR OU IGUAL A 1,30 M. AF_02/2021</t>
  </si>
  <si>
    <t>10.2.7</t>
  </si>
  <si>
    <t xml:space="preserve"> 96995 </t>
  </si>
  <si>
    <t>REATERRO MANUAL APILOADO COM SOQUETE. AF_10/2017</t>
  </si>
  <si>
    <t>10.2.8</t>
  </si>
  <si>
    <t xml:space="preserve"> 97628 </t>
  </si>
  <si>
    <t>DEMOLIÇÃO DE LAJES, DE FORMA MANUAL, SEM REAPROVEITAMENTO. AF_12/2017</t>
  </si>
  <si>
    <t>10.2.9</t>
  </si>
  <si>
    <t xml:space="preserve"> 89707 </t>
  </si>
  <si>
    <t>CAIXA SIFONADA, PVC, DN 100 X 100 X 50 MM, JUNTA ELÁSTICA, FORNECIDA E INSTALADA EM RAMAL DE DESCARGA OU EM RAMAL DE ESGOTO SANITÁRIO. AF_12/2014</t>
  </si>
  <si>
    <t>10.2.10</t>
  </si>
  <si>
    <t xml:space="preserve"> COMP CASIC 7 </t>
  </si>
  <si>
    <t>PISO EM CONCRETO 30 MPA PREPARO MECÂNICO, ESPESSURA 7CM. [ADAPTADA SINAPI 101747 12/21]</t>
  </si>
  <si>
    <t>10.3</t>
  </si>
  <si>
    <t>LOUÇAS E METAIS</t>
  </si>
  <si>
    <t>10.3.1</t>
  </si>
  <si>
    <t xml:space="preserve"> 86942 </t>
  </si>
  <si>
    <t>LAVATÓRIO LOUÇA BRANCA SUSPENSO, 29,5 X 39CM OU EQUIVALENTE, PADRÃO POPULAR, INCLUSO SIFÃO TIPO GARRAFA EM PVC, VÁLVULA E ENGATE FLEXÍVEL 30CM EM PLÁSTICO E TORNEIRA CROMADA DE MESA, PADRÃO POPULAR - FORNECIMENTO E INSTALAÇÃO. AF_01/2020</t>
  </si>
  <si>
    <t>10.3.2</t>
  </si>
  <si>
    <t xml:space="preserve"> 202348 </t>
  </si>
  <si>
    <t>TORNEIRA BANHEIRO PCD NORMA NBR9050 BICA BAIXA COM ALAVANCA</t>
  </si>
  <si>
    <t>10.3.3</t>
  </si>
  <si>
    <t xml:space="preserve"> 95472 </t>
  </si>
  <si>
    <t>VASO SANITARIO SIFONADO CONVENCIONAL PARA PCD SEM FURO FRONTAL COM LOUÇA BRANCA SEM ASSENTO, INCLUSO CONJUNTO DE LIGAÇÃO PARA BACIA SANITÁRIA AJUSTÁVEL - FORNECIMENTO E INSTALAÇÃO. AF_01/2020</t>
  </si>
  <si>
    <t>10.3.4</t>
  </si>
  <si>
    <t xml:space="preserve"> 202329 </t>
  </si>
  <si>
    <t>ACABAMENTO PARA VALVULA DE DESCARGA P/PCD ECO CONFORTO HYDRA</t>
  </si>
  <si>
    <t>10.3.5</t>
  </si>
  <si>
    <t xml:space="preserve"> 95545 </t>
  </si>
  <si>
    <t>SABONETEIRA DE PAREDE EM METAL CROMADO, INCLUSO FIXAÇÃO. AF_01/2020</t>
  </si>
  <si>
    <t>10.3.6</t>
  </si>
  <si>
    <t xml:space="preserve"> 100849 </t>
  </si>
  <si>
    <t>ASSENTO SANITÁRIO CONVENCIONAL - FORNECIMENTO E INSTALACAO. AF_01/2020</t>
  </si>
  <si>
    <t>10.3.7</t>
  </si>
  <si>
    <t xml:space="preserve"> 100868 </t>
  </si>
  <si>
    <t>BARRA DE APOIO RETA, EM ACO INOX POLIDO, COMPRIMENTO 80 CM,  FIXADA NA PAREDE - FORNECIMENTO E INSTALAÇÃO. AF_01/2020</t>
  </si>
  <si>
    <t>10.3.8</t>
  </si>
  <si>
    <t xml:space="preserve"> 100867 </t>
  </si>
  <si>
    <t>BARRA DE APOIO RETA, EM ACO INOX POLIDO, COMPRIMENTO 70 CM,  FIXADA NA PAREDE - FORNECIMENTO E INSTALAÇÃO. AF_01/2020</t>
  </si>
  <si>
    <t>10.3.9</t>
  </si>
  <si>
    <t xml:space="preserve"> 86874 </t>
  </si>
  <si>
    <t>TANQUE DE LOUÇA BRANCA SUSPENSO, 18L OU EQUIVALENTE - FORNECIMENTO E INSTALAÇÃO. AF_01/2020</t>
  </si>
  <si>
    <t>10.3.10</t>
  </si>
  <si>
    <t xml:space="preserve"> 86914 </t>
  </si>
  <si>
    <t>TORNEIRA CROMADA 1/2 OU 3/4 PARA TANQUE, PADRÃO MÉDIO - FORNECIMENTO E INSTALAÇÃO. AF_01/2020</t>
  </si>
  <si>
    <t>10.3.11</t>
  </si>
  <si>
    <t xml:space="preserve"> 86877 </t>
  </si>
  <si>
    <t>VÁLVULA EM METAL CROMADO 1.1/2 X 1.1/2 PARA TANQUE OU LAVATÓRIO, COM OU SEM LADRÃO - FORNECIMENTO E INSTALAÇÃO. AF_01/2020</t>
  </si>
  <si>
    <t>10.3.12</t>
  </si>
  <si>
    <t xml:space="preserve"> 86883 </t>
  </si>
  <si>
    <t>SIFÃO DO TIPO FLEXÍVEL EM PVC 1  X 1.1/2  - FORNECIMENTO E INSTALAÇÃO. AF_01/2020</t>
  </si>
  <si>
    <t>10.3.13</t>
  </si>
  <si>
    <t xml:space="preserve"> 86885 </t>
  </si>
  <si>
    <t>ENGATE FLEXÍVEL EM PLÁSTICO BRANCO, 1/2 X 40CM - FORNECIMENTO E INSTALAÇÃO. AF_01/2020</t>
  </si>
  <si>
    <t>10.3.14</t>
  </si>
  <si>
    <t xml:space="preserve"> 202326 </t>
  </si>
  <si>
    <t>BEBEDOURO DE PRESSAO ACESSIVEL SUSPENSO EM INOX C/ BRAILLE</t>
  </si>
  <si>
    <t>10.3.15</t>
  </si>
  <si>
    <t xml:space="preserve"> 011246 </t>
  </si>
  <si>
    <t>SERVICO EMPREITADO-COLOCACAO DE ARMARIO EMBUTIDO</t>
  </si>
  <si>
    <t>10.3.16</t>
  </si>
  <si>
    <t xml:space="preserve"> 86936 </t>
  </si>
  <si>
    <t>CUBA DE EMBUTIR DE AÇO INOXIDÁVEL MÉDIA, INCLUSO VÁLVULA TIPO AMERICANA E SIFÃO TIPO GARRAFA EM METAL CROMADO - FORNECIMENTO E INSTALAÇÃO. AF_01/2020</t>
  </si>
  <si>
    <t>10.3.17</t>
  </si>
  <si>
    <t xml:space="preserve"> 190429 </t>
  </si>
  <si>
    <t>BANCADA EM GRANITO CINZA ANDORINHA</t>
  </si>
  <si>
    <t>10.3.18</t>
  </si>
  <si>
    <t xml:space="preserve"> 202336 </t>
  </si>
  <si>
    <t>KIT BARRA DE APOIO LATERAL P/ LAVATORIO CENTRALIZADO 40CM</t>
  </si>
  <si>
    <t>10.3.19</t>
  </si>
  <si>
    <t xml:space="preserve"> 202320 </t>
  </si>
  <si>
    <t>BARRA DE APOIO PARA BANHEIRO ALUMINIO POLIDO 40cm +PARAFUSO</t>
  </si>
  <si>
    <t>10.3.20</t>
  </si>
  <si>
    <t xml:space="preserve"> 190183 </t>
  </si>
  <si>
    <t>DUCHA HIGIEMICA ACQUA JET 2195 AQUARIUS FABRIMAR CR</t>
  </si>
  <si>
    <t>10.3.21</t>
  </si>
  <si>
    <t xml:space="preserve"> 86909 </t>
  </si>
  <si>
    <t>TORNEIRA CROMADA TUBO MÓVEL, DE MESA, 1/2 OU 3/4, PARA PIA DE COZINHA, PADRÃO ALTO - FORNECIMENTO E INSTALAÇÃO. AF_01/2020</t>
  </si>
  <si>
    <t>10.4</t>
  </si>
  <si>
    <t>ÁGUAS PLUVIAIS - REÚSO DE ÁGUA</t>
  </si>
  <si>
    <t>10.4.1</t>
  </si>
  <si>
    <t xml:space="preserve"> 94674 </t>
  </si>
  <si>
    <t>JOELHO 90 GRAUS, PVC, SOLDÁVEL, DN 32 MM INSTALADO EM RESERVAÇÃO DE ÁGUA DE EDIFICAÇÃO QUE POSSUA RESERVATÓRIO DE FIBRA/FIBROCIMENTO   FORNECIMENTO E INSTALAÇÃO. AF_06/2016</t>
  </si>
  <si>
    <t>10.4.2</t>
  </si>
  <si>
    <t xml:space="preserve"> 89366 </t>
  </si>
  <si>
    <t>JOELHO 90 GRAUS COM BUCHA DE LATÃO, PVC, SOLDÁVEL, DN 25MM, X 3/4 INSTALADO EM RAMAL OU SUB-RAMAL DE ÁGUA - FORNECIMENTO E INSTALAÇÃO. AF_12/2014</t>
  </si>
  <si>
    <t>10.4.3</t>
  </si>
  <si>
    <t xml:space="preserve"> 94704 </t>
  </si>
  <si>
    <t>ADAPTADOR COM FLANGE E ANEL DE VEDAÇÃO, PVC, SOLDÁVEL, DN 32 MM X 1 , INSTALADO EM RESERVAÇÃO DE ÁGUA DE EDIFICAÇÃO QUE POSSUA RESERVATÓRIO DE FIBRA/FIBROCIMENTO   FORNECIMENTO E INSTALAÇÃO. AF_06/2016</t>
  </si>
  <si>
    <t>10.4.4</t>
  </si>
  <si>
    <t xml:space="preserve"> 89356 </t>
  </si>
  <si>
    <t>TUBO, PVC, SOLDÁVEL, DN 25MM, INSTALADO EM RAMAL OU SUB-RAMAL DE ÁGUA - FORNECIMENTO E INSTALAÇÃO. AF_12/2014</t>
  </si>
  <si>
    <t>10.4.5</t>
  </si>
  <si>
    <t xml:space="preserve"> 89357 </t>
  </si>
  <si>
    <t>TUBO, PVC, SOLDÁVEL, DN 32MM, INSTALADO EM RAMAL OU SUB-RAMAL DE ÁGUA - FORNECIMENTO E INSTALAÇÃO. AF_12/2014</t>
  </si>
  <si>
    <t>10.4.6</t>
  </si>
  <si>
    <t xml:space="preserve"> 89580 </t>
  </si>
  <si>
    <t>TUBO PVC, SÉRIE R, ÁGUA PLUVIAL, DN 150 MM, FORNECIDO E INSTALADO EM CONDUTORES VERTICAIS DE ÁGUAS PLUVIAIS. AF_12/2014</t>
  </si>
  <si>
    <t>10.4.7</t>
  </si>
  <si>
    <t xml:space="preserve"> 103012 </t>
  </si>
  <si>
    <t>VÁLVULA DE RETENÇÃO, DE BRONZE, PÉ COM CRIVOS, ROSCÁVEL, 1 1/4" - FORNECIMENTO E INSTALAÇÃO. AF_08/2021</t>
  </si>
  <si>
    <t>10.4.8</t>
  </si>
  <si>
    <t xml:space="preserve"> COMP CASIC 3 </t>
  </si>
  <si>
    <t>FREIO D´ÁGUA 100 MM - FORNECIMENTO E INSTALAÇÃO</t>
  </si>
  <si>
    <t>10.4.9</t>
  </si>
  <si>
    <t xml:space="preserve"> COMP CASIC 4 </t>
  </si>
  <si>
    <t>FILTRO ÁGUA DA CHUVA (369X390X451) MM - FORNECIMENTO E INSTALAÇÃO . [ADAPTADA SINAPI (98110)]</t>
  </si>
  <si>
    <t>10.4.10</t>
  </si>
  <si>
    <t xml:space="preserve"> COMP CASIC 5 </t>
  </si>
  <si>
    <t>SEPARADOR DE FOLHAS (130X205X180)MM - FORNECIMENTO E INSTALAÇÃO. [ADAPTADA SINAPI (89683) 12/21]</t>
  </si>
  <si>
    <t>10.4.11</t>
  </si>
  <si>
    <t xml:space="preserve"> COMP CASIC 2 </t>
  </si>
  <si>
    <t>TORNEIRA METAL PARA JARDIM - FORNECIMENTO E INSTALAÇÃO. [ADAPTADA SINAPI (86914)]</t>
  </si>
  <si>
    <t>10.4.12</t>
  </si>
  <si>
    <t xml:space="preserve"> 102111 </t>
  </si>
  <si>
    <t>BOMBA CENTRÍFUGA, MONOFÁSICA, 0,5 CV OU 0,49 HP, HM 6 A 20 M, Q 1,2 A 8,3 M3/H - FORNECIMENTO E INSTALAÇÃO. AF_12/2020</t>
  </si>
  <si>
    <t>10.4.13</t>
  </si>
  <si>
    <t xml:space="preserve"> 89590 </t>
  </si>
  <si>
    <t>JOELHO 90 GRAUS, PVC, SERIE R, ÁGUA PLUVIAL, DN 150 MM, JUNTA ELÁSTICA, FORNECIDO E INSTALADO EM CONDUTORES VERTICAIS DE ÁGUAS PLUVIAIS. AF_12/2014</t>
  </si>
  <si>
    <t>10.4.14</t>
  </si>
  <si>
    <t xml:space="preserve"> 89701 </t>
  </si>
  <si>
    <t>TÊ, PVC, SERIE R, ÁGUA PLUVIAL, DN 150 X 150 MM, JUNTA ELÁSTICA, FORNECIDO E INSTALADO EM CONDUTORES VERTICAIS DE ÁGUAS PLUVIAIS. AF_12/2014</t>
  </si>
  <si>
    <t>10.4.15</t>
  </si>
  <si>
    <t xml:space="preserve"> 89698 </t>
  </si>
  <si>
    <t>JUNÇÃO SIMPLES, PVC, SERIE R, ÁGUA PLUVIAL, DN 150 X 150 MM, JUNTA ELÁSTICA, FORNECIDO E INSTALADO EM CONDUTORES VERTICAIS DE ÁGUAS PLUVIAIS. AF_12/2014</t>
  </si>
  <si>
    <t>10.4.16</t>
  </si>
  <si>
    <t xml:space="preserve"> COMP CASIC 46 </t>
  </si>
  <si>
    <t>RALO SEMIESFERICO 150MM. [ADAPTADA SBC (054046) 03/22]</t>
  </si>
  <si>
    <t>10.5</t>
  </si>
  <si>
    <t>CISTERNA - REÚSO DE ÁGUA</t>
  </si>
  <si>
    <t>10.5.1</t>
  </si>
  <si>
    <t>10.5.2</t>
  </si>
  <si>
    <t xml:space="preserve"> COMP CASIC 41 </t>
  </si>
  <si>
    <t>EXECUÇÃO CONCRETO ARMADO FCK = 25 MPA. [ADAPTADA SINAPI (95957) 02/22]</t>
  </si>
  <si>
    <t>10.5.3</t>
  </si>
  <si>
    <t xml:space="preserve"> COMP CASIC 40 </t>
  </si>
  <si>
    <t>TELA ACO ELETROSOLDADA Q-283 6,0mm MALHA 10x10cm (4,48kg/m2) - FORNECIMENTO E INSTALAÇÃO.  [ADAPTADA SBC (040160) 03/22]</t>
  </si>
  <si>
    <t>10.5.4</t>
  </si>
  <si>
    <t xml:space="preserve"> 96620 </t>
  </si>
  <si>
    <t>LASTRO DE CONCRETO MAGRO, APLICADO EM PISOS, LAJES SOBRE SOLO OU RADIERS. AF_08/2017</t>
  </si>
  <si>
    <t>10.5.5</t>
  </si>
  <si>
    <t xml:space="preserve"> COMP CASIC 6 </t>
  </si>
  <si>
    <t>CISTERNA EM POLIÉTILENO COM TAMPA, 5000 LITROS - FORNECIMENTO E INSTALAÇÃO. [ADAPTADA SINAPI (102617) 12/21]</t>
  </si>
  <si>
    <t>11.1</t>
  </si>
  <si>
    <t>ENTRADA DE ENERGIA</t>
  </si>
  <si>
    <t>11.1.1</t>
  </si>
  <si>
    <t xml:space="preserve"> COMP CASIC 13 </t>
  </si>
  <si>
    <t>POSTE DE CONCRETO,COM SECAO CIRCULAR,COM 7,00M DE COMPRIMENTO E CARGA NOMINAL HORIZONTAL NO TOPO DE 200KG,INCLUSIVE ESCAVACAO,EXCLUSIVE TRANSPORTE.FORNECIMENTO E COLOCACAO. [ADAPTADA EMOP (18.045.0016) 10/21]</t>
  </si>
  <si>
    <t>11.1.2</t>
  </si>
  <si>
    <t xml:space="preserve"> 101548 </t>
  </si>
  <si>
    <t>ISOLADOR, TIPO ROLDANA, PARA BAIXA TENSÃO - FORNECIMENTO E INSTALAÇÃO. AF_07/2020</t>
  </si>
  <si>
    <t>11.1.3</t>
  </si>
  <si>
    <t xml:space="preserve"> 061072 </t>
  </si>
  <si>
    <t>ELETRODUTO GALVANIZADO NBR 5597 80mm 3""</t>
  </si>
  <si>
    <t>11.1.4</t>
  </si>
  <si>
    <t xml:space="preserve"> 063902 </t>
  </si>
  <si>
    <t>HASTE ATERRAMENTO COBREADA 5/8"" x 2,40m 6715 670106 - MAGNET</t>
  </si>
  <si>
    <t>11.1.5</t>
  </si>
  <si>
    <t xml:space="preserve"> 078074 </t>
  </si>
  <si>
    <t>GRAMPO ATERRAMENTO 70MM2 3/4""CHT-1 GAT-3/8""-5/8""</t>
  </si>
  <si>
    <t>11.1.6</t>
  </si>
  <si>
    <t xml:space="preserve"> COMP CASIC 18 </t>
  </si>
  <si>
    <t>CINTA CIRCULAR DE ACO GALVANIZADO COM PARAFUSOS DE APROXIMADAMENTE 150MM - FORNECIMENTO E COLOCACAO. [ADAPTADA EMOP (18.260.0050-0) 10/21]</t>
  </si>
  <si>
    <t>11.1.7</t>
  </si>
  <si>
    <t xml:space="preserve"> 98111 </t>
  </si>
  <si>
    <t>CAIXA DE INSPEÇÃO PARA ATERRAMENTO, CIRCULAR, EM POLIETILENO, DIÂMETRO INTERNO = 0,3 M. AF_12/2020</t>
  </si>
  <si>
    <t>11.1.8</t>
  </si>
  <si>
    <t xml:space="preserve"> COMP ELETRICA 37 </t>
  </si>
  <si>
    <t>CABEÇOTE DE ALUMÍNIO PARA ELETRODUTO DE 1 E 1/2" FORNECIMENTO E INSTALAÇÃO</t>
  </si>
  <si>
    <t>11.2</t>
  </si>
  <si>
    <t>ALIMENTADORES</t>
  </si>
  <si>
    <t>11.2.1</t>
  </si>
  <si>
    <t xml:space="preserve"> 92986 </t>
  </si>
  <si>
    <t>CABO DE COBRE FLEXÍVEL ISOLADO, 35 MM², ANTI-CHAMA 0,6/1,0 KV, PARA DISTRIBUIÇÃO - FORNECIMENTO E INSTALAÇÃO. AF_12/2015</t>
  </si>
  <si>
    <t>11.2.2</t>
  </si>
  <si>
    <t xml:space="preserve"> 92982 </t>
  </si>
  <si>
    <t>CABO DE COBRE FLEXÍVEL ISOLADO, 16 MM², ANTI-CHAMA 0,6/1,0 KV, PARA DISTRIBUIÇÃO - FORNECIMENTO E INSTALAÇÃO. AF_12/2015</t>
  </si>
  <si>
    <t>11.2.3</t>
  </si>
  <si>
    <t xml:space="preserve"> 91931 </t>
  </si>
  <si>
    <t>CABO DE COBRE FLEXÍVEL ISOLADO, 6 MM², ANTI-CHAMA 0,6/1,0 KV, PARA CIRCUITOS TERMINAIS - FORNECIMENTO E INSTALAÇÃO. AF_12/2015</t>
  </si>
  <si>
    <t>11.2.4</t>
  </si>
  <si>
    <t xml:space="preserve"> COMP CASIC 21 </t>
  </si>
  <si>
    <t>FITA ISOLANTE AUTO-FUSÃO DE 19MMX10M - FORNECIMENTO E INSTALAÇÃO</t>
  </si>
  <si>
    <t>11.3</t>
  </si>
  <si>
    <t>QD01 (QUADRO TÉRREO)</t>
  </si>
  <si>
    <t>11.3.1</t>
  </si>
  <si>
    <t xml:space="preserve"> 101883 </t>
  </si>
  <si>
    <t>QUADRO DE DISTRIBUIÇÃO DE ENERGIA EM CHAPA DE AÇO GALVANIZADO, DE EMBUTIR, COM BARRAMENTO TRIFÁSICO, PARA 18 DISJUNTORES DIN 100A - FORNECIMENTO E INSTALAÇÃO. AF_10/2020</t>
  </si>
  <si>
    <t>11.3.2</t>
  </si>
  <si>
    <t xml:space="preserve"> 93671 </t>
  </si>
  <si>
    <t>DISJUNTOR TRIPOLAR TIPO DIN, CORRENTE NOMINAL DE 32A - FORNECIMENTO E INSTALAÇÃO. AF_10/2020</t>
  </si>
  <si>
    <t>11.3.3</t>
  </si>
  <si>
    <t xml:space="preserve"> 93653 </t>
  </si>
  <si>
    <t>DISJUNTOR MONOPOLAR TIPO DIN, CORRENTE NOMINAL DE 10A - FORNECIMENTO E INSTALAÇÃO. AF_10/2020</t>
  </si>
  <si>
    <t>11.3.4</t>
  </si>
  <si>
    <t xml:space="preserve"> 93654 </t>
  </si>
  <si>
    <t>DISJUNTOR MONOPOLAR TIPO DIN, CORRENTE NOMINAL DE 16A - FORNECIMENTO E INSTALAÇÃO. AF_10/2020</t>
  </si>
  <si>
    <t>11.3.5</t>
  </si>
  <si>
    <t xml:space="preserve"> 93657 </t>
  </si>
  <si>
    <t>DISJUNTOR MONOPOLAR TIPO DIN, CORRENTE NOMINAL DE 32A - FORNECIMENTO E INSTALAÇÃO. AF_10/2020</t>
  </si>
  <si>
    <t>11.3.6</t>
  </si>
  <si>
    <t xml:space="preserve"> COMP ELETRICA 07 </t>
  </si>
  <si>
    <t>DISPOSITIVO DE PROTEÇÃO CONTRA SURTOS ATMOSFÉRICOS (DPS) 275V (CA) 30kA - FORNECIMENTO E INSTALAÇÃO</t>
  </si>
  <si>
    <t>11.3.7</t>
  </si>
  <si>
    <t xml:space="preserve"> COMP ELETRICA 06 </t>
  </si>
  <si>
    <t>DISPOSITIVO DR 3 POLOS, 30mA, CORRENTE ATÉ 40A - FORNECIMENTO E INSTALAÇÃO</t>
  </si>
  <si>
    <t>11.4</t>
  </si>
  <si>
    <t>QD02 (QUADRO SUPERIOR)</t>
  </si>
  <si>
    <t>11.4.1</t>
  </si>
  <si>
    <t>11.4.2</t>
  </si>
  <si>
    <t>11.4.3</t>
  </si>
  <si>
    <t xml:space="preserve"> 064329 </t>
  </si>
  <si>
    <t>DISJUNTOR TRIPOLAR 70A/40KA</t>
  </si>
  <si>
    <t>11.4.4</t>
  </si>
  <si>
    <t>11.4.5</t>
  </si>
  <si>
    <t xml:space="preserve"> 93656 </t>
  </si>
  <si>
    <t>DISJUNTOR MONOPOLAR TIPO DIN, CORRENTE NOMINAL DE 25A - FORNECIMENTO E INSTALAÇÃO. AF_10/2020</t>
  </si>
  <si>
    <t>11.4.6</t>
  </si>
  <si>
    <t xml:space="preserve"> 93661 </t>
  </si>
  <si>
    <t>DISJUNTOR BIPOLAR TIPO DIN, CORRENTE NOMINAL DE 16A - FORNECIMENTO E INSTALAÇÃO. AF_10/2020</t>
  </si>
  <si>
    <t>11.4.7</t>
  </si>
  <si>
    <t xml:space="preserve"> COMP ELETRICA 20 </t>
  </si>
  <si>
    <t>DISPOSITIVO DR 2 POLOS 30mA 25A - FORNECIMENTO E INSTALAÇÃO</t>
  </si>
  <si>
    <t>11.4.8</t>
  </si>
  <si>
    <t xml:space="preserve"> COMP CASIC 19 </t>
  </si>
  <si>
    <t>DISJUNTOR/INTERRUPTOR DIFERENCIAL RESIDUAL(DDR),CLASSE AC,2POLOS,INSTANTANEO,CORRENTE NOMINAL(IN)80AX240V,SENSIBILIDADE30MA/300MA.FORNECIMENTO E COLOCACAO. [ADAPTADA EMOP (15.007.0523-0) 10/21]</t>
  </si>
  <si>
    <t>11.4.9</t>
  </si>
  <si>
    <t>11.4.10</t>
  </si>
  <si>
    <t>11.5</t>
  </si>
  <si>
    <t>QUADRO DE MEDIÇÃO</t>
  </si>
  <si>
    <t>11.5.1</t>
  </si>
  <si>
    <t xml:space="preserve"> 101875 </t>
  </si>
  <si>
    <t>QUADRO DE DISTRIBUIÇÃO DE ENERGIA EM CHAPA DE AÇO GALVANIZADO, DE EMBUTIR, COM BARRAMENTO TRIFÁSICO, PARA 12 DISJUNTORES DIN 100A - FORNECIMENTO E INSTALAÇÃO. AF_10/2020</t>
  </si>
  <si>
    <t>11.5.2</t>
  </si>
  <si>
    <t xml:space="preserve"> 064169 </t>
  </si>
  <si>
    <t>DISJUNTOR TRIPOLAR 100A/40KA</t>
  </si>
  <si>
    <t>11.5.3</t>
  </si>
  <si>
    <t>11.5.4</t>
  </si>
  <si>
    <t>11.5.5</t>
  </si>
  <si>
    <t>11.6</t>
  </si>
  <si>
    <t>ELETRODUTOS</t>
  </si>
  <si>
    <t>11.6.1</t>
  </si>
  <si>
    <t xml:space="preserve"> 91854 </t>
  </si>
  <si>
    <t>ELETRODUTO FLEXÍVEL CORRUGADO, PVC, DN 25 MM (3/4"), PARA CIRCUITOS TERMINAIS, INSTALADO EM PAREDE - FORNECIMENTO E INSTALAÇÃO. AF_12/2015</t>
  </si>
  <si>
    <t>11.6.2</t>
  </si>
  <si>
    <t xml:space="preserve"> 91856 </t>
  </si>
  <si>
    <t>ELETRODUTO FLEXÍVEL CORRUGADO, PVC, DN 32 MM (1"), PARA CIRCUITOS TERMINAIS, INSTALADO EM PAREDE - FORNECIMENTO E INSTALAÇÃO. AF_12/2015</t>
  </si>
  <si>
    <t>11.6.3</t>
  </si>
  <si>
    <t xml:space="preserve"> 91866 </t>
  </si>
  <si>
    <t>ELETRODUTO RÍGIDO ROSCÁVEL, PVC, DN 20 MM (1/2"), PARA CIRCUITOS TERMINAIS, INSTALADO EM LAJE - FORNECIMENTO E INSTALAÇÃO. AF_12/2015</t>
  </si>
  <si>
    <t>11.6.4</t>
  </si>
  <si>
    <t xml:space="preserve"> 91871 </t>
  </si>
  <si>
    <t>ELETRODUTO RÍGIDO ROSCÁVEL, PVC, DN 25 MM (3/4"), PARA CIRCUITOS TERMINAIS, INSTALADO EM PAREDE - FORNECIMENTO E INSTALAÇÃO. AF_12/2015</t>
  </si>
  <si>
    <t>11.6.5</t>
  </si>
  <si>
    <t xml:space="preserve"> 91872 </t>
  </si>
  <si>
    <t>ELETRODUTO RÍGIDO ROSCÁVEL, PVC, DN 32 MM (1"), PARA CIRCUITOS TERMINAIS, INSTALADO EM PAREDE - FORNECIMENTO E INSTALAÇÃO. AF_12/2015</t>
  </si>
  <si>
    <t>11.6.6</t>
  </si>
  <si>
    <t xml:space="preserve"> 93009 </t>
  </si>
  <si>
    <t>ELETRODUTO RÍGIDO ROSCÁVEL, PVC, DN 60 MM (2") - FORNECIMENTO E INSTALAÇÃO. AF_12/2015</t>
  </si>
  <si>
    <t>11.6.7</t>
  </si>
  <si>
    <t xml:space="preserve"> 062016 </t>
  </si>
  <si>
    <t>CANALETA 50x20mm SISTEMA ""X"" PIAL</t>
  </si>
  <si>
    <t>11.6.8</t>
  </si>
  <si>
    <t xml:space="preserve"> 061429 </t>
  </si>
  <si>
    <t>CAIXA DE PASSAGEM DE EMBUTIR METALICA COM TAMPA 40 x 40 x 15</t>
  </si>
  <si>
    <t>11.7</t>
  </si>
  <si>
    <t>TOMADAS</t>
  </si>
  <si>
    <t>11.7.1</t>
  </si>
  <si>
    <t xml:space="preserve"> 91940 </t>
  </si>
  <si>
    <t>CAIXA RETANGULAR 4" X 2" MÉDIA (1,30 M DO PISO), PVC, INSTALADA EM PAREDE - FORNECIMENTO E INSTALAÇÃO. AF_12/2015</t>
  </si>
  <si>
    <t>11.7.2</t>
  </si>
  <si>
    <t xml:space="preserve"> 91943 </t>
  </si>
  <si>
    <t>CAIXA RETANGULAR 4" X 4" MÉDIA (1,30 M DO PISO), PVC, INSTALADA EM PAREDE - FORNECIMENTO E INSTALAÇÃO. AF_12/2015</t>
  </si>
  <si>
    <t>11.7.3</t>
  </si>
  <si>
    <t xml:space="preserve"> 91937 </t>
  </si>
  <si>
    <t>CAIXA OCTOGONAL 3" X 3", PVC, INSTALADA EM LAJE - FORNECIMENTO E INSTALAÇÃO. AF_12/2015</t>
  </si>
  <si>
    <t>11.7.4</t>
  </si>
  <si>
    <t xml:space="preserve"> 91914 </t>
  </si>
  <si>
    <t>CURVA 90 GRAUS PARA ELETRODUTO, PVC, ROSCÁVEL, DN 25 MM (3/4"), PARA CIRCUITOS TERMINAIS, INSTALADA EM PAREDE - FORNECIMENTO E INSTALAÇÃO. AF_12/2015</t>
  </si>
  <si>
    <t>11.7.5</t>
  </si>
  <si>
    <t xml:space="preserve"> 91875 </t>
  </si>
  <si>
    <t>LUVA PARA ELETRODUTO, PVC, ROSCÁVEL, DN 25 MM (3/4"), PARA CIRCUITOS TERMINAIS, INSTALADA EM FORRO - FORNECIMENTO E INSTALAÇÃO. AF_12/2015</t>
  </si>
  <si>
    <t>11.7.6</t>
  </si>
  <si>
    <t xml:space="preserve"> 91911 </t>
  </si>
  <si>
    <t>CURVA 90 GRAUS PARA ELETRODUTO, PVC, ROSCÁVEL, DN 20 MM (1/2"), PARA CIRCUITOS TERMINAIS, INSTALADA EM PAREDE - FORNECIMENTO E INSTALAÇÃO. AF_12/2015</t>
  </si>
  <si>
    <t>11.7.7</t>
  </si>
  <si>
    <t xml:space="preserve"> 91998 </t>
  </si>
  <si>
    <t>TOMADA BAIXA DE EMBUTIR (1 MÓDULO), 2P+T 10 A, SEM SUPORTE E SEM PLACA - FORNECIMENTO E INSTALAÇÃO. AF_12/2015</t>
  </si>
  <si>
    <t>11.7.8</t>
  </si>
  <si>
    <t xml:space="preserve"> 91885 </t>
  </si>
  <si>
    <t>LUVA PARA ELETRODUTO, PVC, ROSCÁVEL, DN 32 MM (1"), PARA CIRCUITOS TERMINAIS, INSTALADA EM PAREDE - FORNECIMENTO E INSTALAÇÃO. AF_12/2015</t>
  </si>
  <si>
    <t>11.7.9</t>
  </si>
  <si>
    <t xml:space="preserve"> 053630 </t>
  </si>
  <si>
    <t>CURVA 90 GALVANIZADA 1.1/2""</t>
  </si>
  <si>
    <t>11.7.10</t>
  </si>
  <si>
    <t xml:space="preserve"> 91991 </t>
  </si>
  <si>
    <t>TOMADA ALTA DE EMBUTIR (1 MÓDULO), 2P+T 20 A, SEM SUPORTE E SEM PLACA - FORNECIMENTO E INSTALAÇÃO. AF_12/2015</t>
  </si>
  <si>
    <t>11.7.11</t>
  </si>
  <si>
    <t xml:space="preserve"> 052100 </t>
  </si>
  <si>
    <t>CURVA 90 GALVANIZADA 1/2""</t>
  </si>
  <si>
    <t>11.8</t>
  </si>
  <si>
    <t>ILUMINAÇÃO</t>
  </si>
  <si>
    <t>11.8.1</t>
  </si>
  <si>
    <t xml:space="preserve"> 060588 </t>
  </si>
  <si>
    <t>LUMINARIA EMBUTIR ALETADA ALUMINIO BRILHANTE 4x16W/4X9W LED</t>
  </si>
  <si>
    <t>11.8.2</t>
  </si>
  <si>
    <t xml:space="preserve"> 060246 </t>
  </si>
  <si>
    <t>LUMINARIA DE EMBUTIR BRANCO 2X32W LDE232 LUMILUZ PC</t>
  </si>
  <si>
    <t>11.8.3</t>
  </si>
  <si>
    <t xml:space="preserve"> 97607 </t>
  </si>
  <si>
    <t>LUMINÁRIA ARANDELA TIPO TARTARUGA, DE SOBREPOR, COM 1 LÂMPADA LED DE 6 W, SEM REATOR - FORNECIMENTO E INSTALAÇÃO. AF_02/2020</t>
  </si>
  <si>
    <t>11.8.4</t>
  </si>
  <si>
    <t xml:space="preserve"> 060110 </t>
  </si>
  <si>
    <t>PLAFON QUADRADO PARA 1 LAMPADA E27 SPACIAL PMQ 130 PANTOJA</t>
  </si>
  <si>
    <t>11.8.5</t>
  </si>
  <si>
    <t xml:space="preserve"> 91953 </t>
  </si>
  <si>
    <t>INTERRUPTOR SIMPLES (1 MÓDULO), 10A/250V, INCLUINDO SUPORTE E PLACA - FORNECIMENTO E INSTALAÇÃO. AF_12/2015</t>
  </si>
  <si>
    <t>11.8.6</t>
  </si>
  <si>
    <t xml:space="preserve"> 91959 </t>
  </si>
  <si>
    <t>INTERRUPTOR SIMPLES (2 MÓDULOS), 10A/250V, INCLUINDO SUPORTE E PLACA - FORNECIMENTO E INSTALAÇÃO. AF_12/2015</t>
  </si>
  <si>
    <t>11.8.7</t>
  </si>
  <si>
    <t xml:space="preserve"> 91967 </t>
  </si>
  <si>
    <t>INTERRUPTOR SIMPLES (3 MÓDULOS), 10A/250V, INCLUINDO SUPORTE E PLACA - FORNECIMENTO E INSTALAÇÃO. AF_12/2015</t>
  </si>
  <si>
    <t>11.9</t>
  </si>
  <si>
    <t>CABOS DE DSITRIBUIÇÃO</t>
  </si>
  <si>
    <t>11.9.1</t>
  </si>
  <si>
    <t xml:space="preserve"> 91932 </t>
  </si>
  <si>
    <t>CABO DE COBRE FLEXÍVEL ISOLADO, 10 MM², ANTI-CHAMA 450/750 V, PARA CIRCUITOS TERMINAIS - FORNECIMENTO E INSTALAÇÃO. AF_12/2015</t>
  </si>
  <si>
    <t>11.9.2</t>
  </si>
  <si>
    <t xml:space="preserve"> 91926 </t>
  </si>
  <si>
    <t>CABO DE COBRE FLEXÍVEL ISOLADO, 2,5 MM², ANTI-CHAMA 450/750 V, PARA CIRCUITOS TERMINAIS - FORNECIMENTO E INSTALAÇÃO. AF_12/2015</t>
  </si>
  <si>
    <t>11.9.3</t>
  </si>
  <si>
    <t xml:space="preserve"> 91934 </t>
  </si>
  <si>
    <t>CABO DE COBRE FLEXÍVEL ISOLADO, 16 MM², ANTI-CHAMA 450/750 V, PARA CIRCUITOS TERMINAIS - FORNECIMENTO E INSTALAÇÃO. AF_12/2015</t>
  </si>
  <si>
    <t>11.9.4</t>
  </si>
  <si>
    <t xml:space="preserve"> 91928 </t>
  </si>
  <si>
    <t>CABO DE COBRE FLEXÍVEL ISOLADO, 4 MM², ANTI-CHAMA 450/750 V, PARA CIRCUITOS TERMINAIS - FORNECIMENTO E INSTALAÇÃO. AF_12/2015</t>
  </si>
  <si>
    <t>11.10</t>
  </si>
  <si>
    <t>SPDA</t>
  </si>
  <si>
    <t>11.10.1</t>
  </si>
  <si>
    <t xml:space="preserve"> 059304 </t>
  </si>
  <si>
    <t>CAIXA DE EQUALIZACAO COM BARRAMENTO TERMOTECNICA TEL-900</t>
  </si>
  <si>
    <t>11.10.2</t>
  </si>
  <si>
    <t>11.10.3</t>
  </si>
  <si>
    <t xml:space="preserve"> 078032 </t>
  </si>
  <si>
    <t>TAMPA DE FERRO FUNDIDO 300MM PARA CAIXA DE ATERRAMENTO</t>
  </si>
  <si>
    <t>11.10.4</t>
  </si>
  <si>
    <t xml:space="preserve"> 068270 </t>
  </si>
  <si>
    <t>CAIXA DE DISTRIBUICAO EM ALUMINIO 252X252X102 APARAFUSADA</t>
  </si>
  <si>
    <t>11.10.5</t>
  </si>
  <si>
    <t>11.10.6</t>
  </si>
  <si>
    <t xml:space="preserve"> 078051 </t>
  </si>
  <si>
    <t>SOLDA EXOTERMICA COM MOLDE GTB 16Y</t>
  </si>
  <si>
    <t>11.10.7</t>
  </si>
  <si>
    <t xml:space="preserve"> 063460 </t>
  </si>
  <si>
    <t>CABO COBRE NU 7 FIOS 1/0AWG - 50mm2</t>
  </si>
  <si>
    <t>11.10.8</t>
  </si>
  <si>
    <t xml:space="preserve"> COMP CASIC 20 </t>
  </si>
  <si>
    <t>BARRA CHATA EM ALUMÍNIO 1/4" X 3/4" - FORNECIMENTO E INSTALAÇÃO</t>
  </si>
  <si>
    <t>CABEAMENTO ESTRUTURADO</t>
  </si>
  <si>
    <t>12.1</t>
  </si>
  <si>
    <t xml:space="preserve"> 98302 </t>
  </si>
  <si>
    <t>PATCH PANEL 24 PORTAS, CATEGORIA 6 - FORNECIMENTO E INSTALAÇÃO. AF_11/2019</t>
  </si>
  <si>
    <t>12.2</t>
  </si>
  <si>
    <t xml:space="preserve"> 068550 </t>
  </si>
  <si>
    <t>RACK 16U 19"" x 675mm COM PORTA DE ACRILICO FUME</t>
  </si>
  <si>
    <t>12.3</t>
  </si>
  <si>
    <t xml:space="preserve"> 059448 </t>
  </si>
  <si>
    <t>GUIA DE CABOS PADRAO 19""</t>
  </si>
  <si>
    <t>12.4</t>
  </si>
  <si>
    <t xml:space="preserve"> 059426 </t>
  </si>
  <si>
    <t>BANDEJA DESLIZANTE PARA RACK 19""</t>
  </si>
  <si>
    <t>12.5</t>
  </si>
  <si>
    <t xml:space="preserve"> 98297 </t>
  </si>
  <si>
    <t>CABO ELETRÔNICO CATEGORIA 6, INSTALADO EM EDIFICAÇÃO INSTITUCIONAL - FORNECIMENTO E INSTALAÇÃO. AF_11/2019</t>
  </si>
  <si>
    <t>12.6</t>
  </si>
  <si>
    <t>12.7</t>
  </si>
  <si>
    <t xml:space="preserve"> 059036 </t>
  </si>
  <si>
    <t>CAIXA DE PASSAGEM 4""x2"" PARA INSTALACAO DE TOMADAS RJ-45</t>
  </si>
  <si>
    <t>12.8</t>
  </si>
  <si>
    <t xml:space="preserve"> 98307 </t>
  </si>
  <si>
    <t>TOMADA DE REDE RJ45 - FORNECIMENTO E INSTALAÇÃO. AF_11/2019</t>
  </si>
  <si>
    <t>12.9</t>
  </si>
  <si>
    <t>12.10</t>
  </si>
  <si>
    <t xml:space="preserve"> 91942 </t>
  </si>
  <si>
    <t>CAIXA RETANGULAR 4" X 4" ALTA (2,00 M DO PISO), PVC, INSTALADA EM PAREDE - FORNECIMENTO E INSTALAÇÃO. AF_12/2015</t>
  </si>
  <si>
    <t>12.11</t>
  </si>
  <si>
    <t xml:space="preserve"> 059438 </t>
  </si>
  <si>
    <t>CAMERA DOME FULL HD INFRAVERMELHO MULTI HD VHD 1220DG4</t>
  </si>
  <si>
    <t>12.12</t>
  </si>
  <si>
    <t xml:space="preserve"> 067207 </t>
  </si>
  <si>
    <t>CAMERA EXTERNA BULLET INFRAVERMELHO MULTI HD 4X1 INTELBRAS</t>
  </si>
  <si>
    <t>13.1</t>
  </si>
  <si>
    <t>EXTINTOR</t>
  </si>
  <si>
    <t>13.1.1</t>
  </si>
  <si>
    <t xml:space="preserve"> 101907 </t>
  </si>
  <si>
    <t>EXTINTOR DE INCÊNDIO PORTÁTIL COM CARGA DE CO2 DE 6 KG, CLASSE BC - FORNECIMENTO E INSTALAÇÃO. AF_10/2020_P</t>
  </si>
  <si>
    <t>13.1.2</t>
  </si>
  <si>
    <t xml:space="preserve"> 101905 </t>
  </si>
  <si>
    <t>EXTINTOR DE INCÊNDIO PORTÁTIL COM CARGA DE ÁGUA PRESSURIZADA DE 10 L, CLASSE A - FORNECIMENTO E INSTALAÇÃO. AF_10/2020_P</t>
  </si>
  <si>
    <t>13.1.3</t>
  </si>
  <si>
    <t xml:space="preserve"> 101909 </t>
  </si>
  <si>
    <t>EXTINTOR DE INCÊNDIO PORTÁTIL COM CARGA DE PQS DE 6 KG, CLASSE BC - FORNECIMENTO E INSTALAÇÃO. AF_10/2020_P</t>
  </si>
  <si>
    <t>13.2</t>
  </si>
  <si>
    <t>ILUMINAÇÃO DE EMERGENCIA</t>
  </si>
  <si>
    <t>13.2.1</t>
  </si>
  <si>
    <t xml:space="preserve"> COMP CASIC 25 </t>
  </si>
  <si>
    <t>LUMINÁRIA DE EMERGÊNCIA,  LED DE 16 W - FORNECIMENTO E INSTALAÇÃO. [ADAPTADA SINAPI (97599) 01/22]</t>
  </si>
  <si>
    <t>13.2.2</t>
  </si>
  <si>
    <t xml:space="preserve"> 060871 </t>
  </si>
  <si>
    <t>BLOCO AUTONOMO P/ SINALIZACAO DE SÄ́A DE EMERGʎCIA DE TETO</t>
  </si>
  <si>
    <t>13.3</t>
  </si>
  <si>
    <t>SINALIZAÇÃO PPCI</t>
  </si>
  <si>
    <t>13.3.1</t>
  </si>
  <si>
    <t xml:space="preserve"> 055919 </t>
  </si>
  <si>
    <t>SINALIZADOR DE SOLO ADESIVO PARA CAIXA DE INCENDIO</t>
  </si>
  <si>
    <t>13.3.2</t>
  </si>
  <si>
    <t xml:space="preserve"> 055918 </t>
  </si>
  <si>
    <t>PLACA FOTOLUMINESCENTE DE ORIENTACAO E SALVAMENTO 24x12cm</t>
  </si>
  <si>
    <t>13.3.3</t>
  </si>
  <si>
    <t xml:space="preserve"> 055034 </t>
  </si>
  <si>
    <t>PLACA FOTOLUMINESCENTE EXTINTOR INCENDIO PQS 21x21cm</t>
  </si>
  <si>
    <t>13.3.4</t>
  </si>
  <si>
    <t xml:space="preserve"> COMP CASIC 26 </t>
  </si>
  <si>
    <t>PLACA FOTOLUMINESCENTE DE PROIBIÇÃO 24x12cm. [ADAPTADA SBC (055918) 03/22]</t>
  </si>
  <si>
    <t>INSTALAÇÕES ESPECIAIS</t>
  </si>
  <si>
    <t>14.1</t>
  </si>
  <si>
    <t>AUDIO VISUAL</t>
  </si>
  <si>
    <t>14.1.1</t>
  </si>
  <si>
    <t xml:space="preserve"> 068610 </t>
  </si>
  <si>
    <t>SUPORTE METALICO PARA VIDEO PROJETOR UNIVERSAL</t>
  </si>
  <si>
    <t>14.2</t>
  </si>
  <si>
    <t>VSS - SISTEMA DE VIDEO MONITORAMENTO EM REDE ESTRUTURADA</t>
  </si>
  <si>
    <t>14.2.1</t>
  </si>
  <si>
    <t>14.2.2</t>
  </si>
  <si>
    <t xml:space="preserve"> 059453 </t>
  </si>
  <si>
    <t>CAMERA MINI DOME INFRAVERMELHO 20M CCD COLOR SONY AL-MDIR</t>
  </si>
  <si>
    <t>CLIMATIZAÇÃO E RENOVAÇÃO</t>
  </si>
  <si>
    <t>15.1</t>
  </si>
  <si>
    <t xml:space="preserve"> 070557 </t>
  </si>
  <si>
    <t>VENTILADOR CENTRIFUGO SIPLES.ASPIR.POLIA/CORREIA VAZAO 600m3/h</t>
  </si>
  <si>
    <t>15.2</t>
  </si>
  <si>
    <t xml:space="preserve"> 070236 </t>
  </si>
  <si>
    <t>VENTILADOR CENTRIFUGO DUPLA ASPIRACAO/VENT.LIMIT LOAD 4800m3/h</t>
  </si>
  <si>
    <t>15.3</t>
  </si>
  <si>
    <t xml:space="preserve"> 071852 </t>
  </si>
  <si>
    <t>VENEZIANA EM ALUMINIO</t>
  </si>
  <si>
    <t>15.4</t>
  </si>
  <si>
    <t xml:space="preserve"> 070375 </t>
  </si>
  <si>
    <t>DUTOS AR CONDICIONADO CHAPA GALVANIZADA NO.22</t>
  </si>
  <si>
    <t>15.5</t>
  </si>
  <si>
    <t xml:space="preserve"> 070608 </t>
  </si>
  <si>
    <t>BRACADEIRA PARA DUTOS AR CONDICIONADO-CANTONEIRA 3/4""xl/8""</t>
  </si>
  <si>
    <t>15.6</t>
  </si>
  <si>
    <t xml:space="preserve"> 070355 </t>
  </si>
  <si>
    <t>AR CONDICIONADO SPLIT LG DUAL INVERTER ECONOMICO 9.000 BTUS</t>
  </si>
  <si>
    <t>15.7</t>
  </si>
  <si>
    <t xml:space="preserve"> 055877 </t>
  </si>
  <si>
    <t>TUBO DE COBRE FLEXIVEL 3/8""</t>
  </si>
  <si>
    <t>15.8</t>
  </si>
  <si>
    <t xml:space="preserve"> 056719 </t>
  </si>
  <si>
    <t>TUBO FLEXIVEL DE COBRE PARA GAS 6,35mm 1/4"" (0,123kg/m)</t>
  </si>
  <si>
    <t>15.9</t>
  </si>
  <si>
    <t xml:space="preserve"> 056721 </t>
  </si>
  <si>
    <t>TUBO DE COBRE FLEXIVEL 5/16""</t>
  </si>
  <si>
    <t>15.10</t>
  </si>
  <si>
    <t xml:space="preserve"> 070377 </t>
  </si>
  <si>
    <t>AR CONDICIONADO SPLIT CASSETE 24.000 BTU'S</t>
  </si>
  <si>
    <t>15.11</t>
  </si>
  <si>
    <t xml:space="preserve"> 070506 </t>
  </si>
  <si>
    <t>AR CONDICIONADO PISO/TETO 30.000 BTU'S ELGIN ATUALLE</t>
  </si>
  <si>
    <t>16.1</t>
  </si>
  <si>
    <t xml:space="preserve"> COMP CASIC 75 </t>
  </si>
  <si>
    <t>REVESTIMENTO CERÂMICO PARA PAREDES INTERNAS COM PLACAS TIPO ESMALTADA EXTRA DE DIMENSÕES 10X10 CM APLICADO A MEIA ALTURA DAS PAREDES. [ADAPTADA SINAPI (87266) 02/22]</t>
  </si>
  <si>
    <t>16.2</t>
  </si>
  <si>
    <t xml:space="preserve"> COMP CASIC 76 </t>
  </si>
  <si>
    <t>RODAMEIO CERÂMICO 2 CM, COR VERMELHA. [ADAPTADA SBC (130332) 03/22]</t>
  </si>
  <si>
    <t>16.3</t>
  </si>
  <si>
    <t xml:space="preserve"> COMP CASIC 77 </t>
  </si>
  <si>
    <t>REVESTIMENTO CERÂMICO PARA PAREDES INTERNAS 60X120 CM. [ADAPTADA SINAPI (87274) 02/22]</t>
  </si>
  <si>
    <t>16.4</t>
  </si>
  <si>
    <t xml:space="preserve"> COMP CASIC 78 </t>
  </si>
  <si>
    <t>PEITORIL E BATENTE EM GRANITO, L = 15CM, ASSENTADO COM ARGAMASSA 1:6 COM ADITIVO. [ADAPTADA SINAPI (101965) 02/22]</t>
  </si>
  <si>
    <t>16.5</t>
  </si>
  <si>
    <t xml:space="preserve"> 87879 </t>
  </si>
  <si>
    <t>CHAPISCO APLICADO EM ALVENARIAS E ESTRUTURAS DE CONCRETO INTERNAS, COM COLHER DE PEDREIRO.  ARGAMASSA TRAÇO 1:3 COM PREPARO EM BETONEIRA 400L. AF_06/2014</t>
  </si>
  <si>
    <t>16.6</t>
  </si>
  <si>
    <t xml:space="preserve"> 87529 </t>
  </si>
  <si>
    <t>MASSA ÚNICA, PARA RECEBIMENTO DE PINTURA, EM ARGAMASSA TRAÇO 1:2:8, PREPARO MECÂNICO COM BETONEIRA 400L, APLICADA MANUALMENTE EM FACES INTERNAS DE PAREDES, ESPESSURA DE 20MM, COM EXECUÇÃO DE TALISCAS. AF_06/2014</t>
  </si>
  <si>
    <t>IMPERMEABILIZAÇÃO</t>
  </si>
  <si>
    <t>17.1</t>
  </si>
  <si>
    <t xml:space="preserve"> 98557 </t>
  </si>
  <si>
    <t>IMPERMEABILIZAÇÃO DE SUPERFÍCIE COM EMULSÃO ASFÁLTICA, 2 DEMÃOS AF_06/2018</t>
  </si>
  <si>
    <t>17.2</t>
  </si>
  <si>
    <t xml:space="preserve"> COMP CASIC 73 </t>
  </si>
  <si>
    <t>IMPERMEABILIZAÇÃO DE SUPERFÍCIE COM MEMBRANA À BASE DE RESINA ACRÍLICA, 4 DEMÃOS. [ADAPTADA SINAPI (98554) 02/22]</t>
  </si>
  <si>
    <t>18.1</t>
  </si>
  <si>
    <t xml:space="preserve"> 87632 </t>
  </si>
  <si>
    <t>CONTRAPISO EM ARGAMASSA TRAÇO 1:4 (CIMENTO E AREIA), PREPARO MANUAL, APLICADO EM ÁREAS SECAS SOBRE LAJE, ADERIDO, ACABAMENTO NÃO REFORÇADO, ESPESSURA 3CM. AF_07/2021</t>
  </si>
  <si>
    <t>18.2</t>
  </si>
  <si>
    <t xml:space="preserve"> 87250 </t>
  </si>
  <si>
    <t>REVESTIMENTO CERÂMICO PARA PISO COM PLACAS TIPO ESMALTADA EXTRA DE DIMENSÕES 45X45 CM APLICADA EM AMBIENTES DE ÁREA ENTRE 5 M2 E 10 M2. AF_06/2014</t>
  </si>
  <si>
    <t>18.3</t>
  </si>
  <si>
    <t xml:space="preserve"> 87262 </t>
  </si>
  <si>
    <t>REVESTIMENTO CERÂMICO PARA PISO COM PLACAS TIPO PORCELANATO DE DIMENSÕES 60X60 CM APLICADA EM AMBIENTES DE ÁREA ENTRE 5 M² E 10 M². AF_06/2014</t>
  </si>
  <si>
    <t>18.4</t>
  </si>
  <si>
    <t xml:space="preserve"> 101745 </t>
  </si>
  <si>
    <t>PISO TÊXTIL (CARPETE) EM MANTA (ROLO) E = 9 A 10 MM. AF_09/2020</t>
  </si>
  <si>
    <t>18.5</t>
  </si>
  <si>
    <t xml:space="preserve"> 98680 </t>
  </si>
  <si>
    <t>PISO CIMENTADO, TRAÇO 1:3 (CIMENTO E AREIA), ACABAMENTO LISO, ESPESSURA 3,0 CM, PREPARO MECÂNICO DA ARGAMASSA. AF_09/2020</t>
  </si>
  <si>
    <t>18.6</t>
  </si>
  <si>
    <t xml:space="preserve"> 98671 </t>
  </si>
  <si>
    <t>PISO EM GRANITO APLICADO EM AMBIENTES INTERNOS. AF_09/2020</t>
  </si>
  <si>
    <t>18.7</t>
  </si>
  <si>
    <t xml:space="preserve"> 130358 </t>
  </si>
  <si>
    <t>CORDAO NYLON PARA RODAPES</t>
  </si>
  <si>
    <t>18.8</t>
  </si>
  <si>
    <t xml:space="preserve"> 98689 </t>
  </si>
  <si>
    <t>SOLEIRA EM GRANITO, LARGURA 15 CM, ESPESSURA 2,0 CM. AF_09/2020</t>
  </si>
  <si>
    <t>18.9</t>
  </si>
  <si>
    <t xml:space="preserve"> 202327 </t>
  </si>
  <si>
    <t>FITA ANTIDERRAPANTE TOTAL WALK CORES DIVERSAS 50mmx5m</t>
  </si>
  <si>
    <t>18.10</t>
  </si>
  <si>
    <t xml:space="preserve"> COMP CASIC 74 </t>
  </si>
  <si>
    <t>RODAPÉ DE 7CM DE ALTURA EM PORCELANATO DIMENSÕES 60X60CM. [ADAPTADA SINAPI (88650)]</t>
  </si>
  <si>
    <t>19.1</t>
  </si>
  <si>
    <t>SUPERFÍCIE EM MADEIRA</t>
  </si>
  <si>
    <t>19.1.1</t>
  </si>
  <si>
    <t xml:space="preserve"> 102193 </t>
  </si>
  <si>
    <t>LIXAMENTO DE MADEIRA PARA APLICAÇÃO DE FUNDO OU PINTURA. AF_01/2021</t>
  </si>
  <si>
    <t>19.1.2</t>
  </si>
  <si>
    <t xml:space="preserve"> 102218 </t>
  </si>
  <si>
    <t>PINTURA TINTA DE ACABAMENTO (PIGMENTADA) ESMALTE SINTÉTICO FOSCO EM MADEIRA, 2 DEMÃOS. AF_01/2021</t>
  </si>
  <si>
    <t>19.1.3</t>
  </si>
  <si>
    <t xml:space="preserve"> 102214 </t>
  </si>
  <si>
    <t>PINTURA VERNIZ (INCOLOR) ALQUÍDICO EM MADEIRA, USO INTERNO, 2 DEMÃOS. AF_01/2021</t>
  </si>
  <si>
    <t>19.2</t>
  </si>
  <si>
    <t>TETO</t>
  </si>
  <si>
    <t>19.2.1</t>
  </si>
  <si>
    <t xml:space="preserve"> 88484 </t>
  </si>
  <si>
    <t>APLICAÇÃO DE FUNDO SELADOR ACRÍLICO EM TETO, UMA DEMÃO. AF_06/2014</t>
  </si>
  <si>
    <t>19.2.2</t>
  </si>
  <si>
    <t xml:space="preserve"> 88496 </t>
  </si>
  <si>
    <t>APLICAÇÃO E LIXAMENTO DE MASSA LÁTEX EM TETO, DUAS DEMÃOS. AF_06/2014</t>
  </si>
  <si>
    <t>19.2.3</t>
  </si>
  <si>
    <t xml:space="preserve"> 88488 </t>
  </si>
  <si>
    <t>APLICAÇÃO MANUAL DE PINTURA COM TINTA LÁTEX ACRÍLICA EM TETO, DUAS DEMÃOS. AF_06/2014</t>
  </si>
  <si>
    <t>19.3</t>
  </si>
  <si>
    <t>PAREDE</t>
  </si>
  <si>
    <t>19.3.1</t>
  </si>
  <si>
    <t xml:space="preserve"> 88485 </t>
  </si>
  <si>
    <t>APLICAÇÃO DE FUNDO SELADOR ACRÍLICO EM PAREDES, UMA DEMÃO. AF_06/2014</t>
  </si>
  <si>
    <t>19.3.2</t>
  </si>
  <si>
    <t xml:space="preserve"> 88497 </t>
  </si>
  <si>
    <t>APLICAÇÃO E LIXAMENTO DE MASSA LÁTEX EM PAREDES, DUAS DEMÃOS. AF_06/2014</t>
  </si>
  <si>
    <t>19.3.3</t>
  </si>
  <si>
    <t xml:space="preserve"> 88489 </t>
  </si>
  <si>
    <t>APLICAÇÃO MANUAL DE PINTURA COM TINTA LÁTEX ACRÍLICA EM PAREDES, DUAS DEMÃOS. AF_06/2014</t>
  </si>
  <si>
    <t>19.4</t>
  </si>
  <si>
    <t>FACHADA</t>
  </si>
  <si>
    <t>19.4.1</t>
  </si>
  <si>
    <t xml:space="preserve"> 88416 </t>
  </si>
  <si>
    <t>APLICAÇÃO MANUAL DE PINTURA COM TINTA TEXTURIZADA ACRÍLICA EM PANOS COM PRESENÇA DE VÃOS DE EDIFÍCIOS DE MÚLTIPLOS PAVIMENTOS, UMA COR. AF_06/2014</t>
  </si>
  <si>
    <t>19.5</t>
  </si>
  <si>
    <t>FOSSO ELEVADOR</t>
  </si>
  <si>
    <t>19.5.1</t>
  </si>
  <si>
    <t>20.1</t>
  </si>
  <si>
    <t xml:space="preserve"> 202111 </t>
  </si>
  <si>
    <t>SUPORTE PARA ESPELHO PCD COM BARRAS DE APOIO LATERAIS</t>
  </si>
  <si>
    <t>20.2</t>
  </si>
  <si>
    <t xml:space="preserve"> 190464 </t>
  </si>
  <si>
    <t>ESPELHO CRISTAL 4mm COM MOLDURA DE ALUMINIO</t>
  </si>
  <si>
    <t>21.1</t>
  </si>
  <si>
    <t xml:space="preserve"> COT CASIC 23 </t>
  </si>
  <si>
    <t>Plataforma hidráulica de impulsão oleodinâmica de 6 m/min de velocidade, 2 paradas, 325 kg de carga nominal, com capacidade para 4 pessoas, nível básico de acabamento na cabine de 900x1400x1200 mm, manobra universal simples, portas interiores de aço inoxidável e portas exteriores em aço inoxidável de 900x2000 mm. - Conforme NBR ISO 9386-1:2013 e NM 267:2001, inclusive frete</t>
  </si>
  <si>
    <t>22.1</t>
  </si>
  <si>
    <t xml:space="preserve"> 96114 </t>
  </si>
  <si>
    <t>FORRO EM DRYWALL, PARA AMBIENTES COMERCIAIS, INCLUSIVE ESTRUTURA DE FIXAÇÃO. AF_05/2017_P</t>
  </si>
  <si>
    <t>22.2</t>
  </si>
  <si>
    <t xml:space="preserve"> 96123 </t>
  </si>
  <si>
    <t>ACABAMENTOS PARA FORRO (MOLDURA EM DRYWALL, COM LARGURA DE 15 CM). AF_05/2017_P</t>
  </si>
  <si>
    <t>URBANIZAÇÃO</t>
  </si>
  <si>
    <t>23.1</t>
  </si>
  <si>
    <t xml:space="preserve"> COMP CASIC 27 </t>
  </si>
  <si>
    <t>BICICLETÁRIO EM TUBO GALVANIZADO 1 1/2" , FIXADO EM DOIS BLOCOS DE CONCRETO. [ADAPTADA SCO/RJ PJ 24.20.0040 02/22]</t>
  </si>
  <si>
    <t>23.2</t>
  </si>
  <si>
    <t xml:space="preserve"> 172882 </t>
  </si>
  <si>
    <t>RAMPA PARA DEFICIENTE FISICO EM CIMENTADO INCLUSIVE BASE</t>
  </si>
  <si>
    <t>23.3</t>
  </si>
  <si>
    <t xml:space="preserve"> COMP CASIC 48 </t>
  </si>
  <si>
    <t>PISO TATIL OU ALERTA DIRECIONAL EM PLACA CONCRETO. [ADAPTADA SBC (171856) 03/22]</t>
  </si>
  <si>
    <t>23.4</t>
  </si>
  <si>
    <t xml:space="preserve"> COMP CASIC 49 </t>
  </si>
  <si>
    <t>PINTURA DEMARCACAO ESTACIONAMENTO. [SBC (180050) 03/22]</t>
  </si>
  <si>
    <t>23.5</t>
  </si>
  <si>
    <t xml:space="preserve"> COMP CASIC 50 </t>
  </si>
  <si>
    <t>PINTURA FAIXA DEMARCACAO EM PISOS ESTACIONAMENTO. [SBC (180507) 03/22]</t>
  </si>
  <si>
    <t>23.6</t>
  </si>
  <si>
    <t xml:space="preserve"> 102488 </t>
  </si>
  <si>
    <t>PREPARO DO PISO CIMENTADO PARA PINTURA - LIXAMENTO E LIMPEZA. AF_05/2021</t>
  </si>
  <si>
    <t>23.7</t>
  </si>
  <si>
    <t xml:space="preserve"> 94993 </t>
  </si>
  <si>
    <t>EXECUÇÃO DE PASSEIO (CALÇADA) OU PISO DE CONCRETO COM CONCRETO MOLDADO IN LOCO, USINADO, ACABAMENTO CONVENCIONAL, ESPESSURA 6 CM, ARMADO. AF_07/2016</t>
  </si>
  <si>
    <t>23.8</t>
  </si>
  <si>
    <t xml:space="preserve"> 92399 </t>
  </si>
  <si>
    <t>EXECUÇÃO DE VIA EM PISO INTERTRAVADO, COM BLOCO RETANGULAR COR NATURAL DE 20 X 10 CM, ESPESSURA 8 CM. AF_12/2015</t>
  </si>
  <si>
    <t>COMUNICAÇÃO / ACESSIBILIDADE</t>
  </si>
  <si>
    <t>24.1</t>
  </si>
  <si>
    <t>SONORA</t>
  </si>
  <si>
    <t>24.1.1</t>
  </si>
  <si>
    <t xml:space="preserve"> 202125 </t>
  </si>
  <si>
    <t>ALARME AUDIOVISUAL S/ FIO BIVOLT 110/220V P/ SANITRIO PCD</t>
  </si>
  <si>
    <t>24.2</t>
  </si>
  <si>
    <t>TÁTIL</t>
  </si>
  <si>
    <t>24.2.1</t>
  </si>
  <si>
    <t xml:space="preserve"> 202303 </t>
  </si>
  <si>
    <t>PISO TATIL OU ALERTA DIRECIONAL EM BORRACHA COR 25x25cm</t>
  </si>
  <si>
    <t>24.2.2</t>
  </si>
  <si>
    <t xml:space="preserve"> 202310 </t>
  </si>
  <si>
    <t>ANEL TATIL PARA CORRIMAO - ALUMINIO DE CONTATO</t>
  </si>
  <si>
    <t>24.2.3</t>
  </si>
  <si>
    <t xml:space="preserve"> 200589 </t>
  </si>
  <si>
    <t>PLACA DE SINALIZACAO TATIL EM BRAILE 20X8CM</t>
  </si>
  <si>
    <t>24.2.4</t>
  </si>
  <si>
    <t xml:space="preserve"> 202343 </t>
  </si>
  <si>
    <t>PLACA TATIL BRAILLE/RELEVO ACRILICO TECH TALK 7x4cm ELEVADOR</t>
  </si>
  <si>
    <t>24.2.5</t>
  </si>
  <si>
    <t xml:space="preserve"> 202342 </t>
  </si>
  <si>
    <t>PLACA TATIL BRAILLE/RELEVO ACRILICO 30x9cm (1 PALAVRA)</t>
  </si>
  <si>
    <t>24.2.6</t>
  </si>
  <si>
    <t xml:space="preserve"> 202334 </t>
  </si>
  <si>
    <t>PLACA PVC FOTOLUMINESCENTE EM BRAILLE 30x20cm ROTA DE FUGA</t>
  </si>
  <si>
    <t>24.3</t>
  </si>
  <si>
    <t>VISUAL</t>
  </si>
  <si>
    <t>24.3.1</t>
  </si>
  <si>
    <t xml:space="preserve"> 200510 </t>
  </si>
  <si>
    <t>SINALIZADOR ALUMINIO DE CONTATO PARA ESCADAS E RAMPAS</t>
  </si>
  <si>
    <t>25.1</t>
  </si>
  <si>
    <t>SERVIÇOS DIVERSOS</t>
  </si>
  <si>
    <t>25.1.1</t>
  </si>
  <si>
    <t xml:space="preserve"> COMP CASIC 79 </t>
  </si>
  <si>
    <t>TABLADO EM MADEIRA (1,78X4,25)M, INCLUSIVE PINTURA IMUNIZANTE</t>
  </si>
  <si>
    <t>25.1.2</t>
  </si>
  <si>
    <t xml:space="preserve"> 190578 </t>
  </si>
  <si>
    <t>ARMARIO SOB BANCAS-COMPENSADO/LAMINADO</t>
  </si>
  <si>
    <t>25.2</t>
  </si>
  <si>
    <t>MANUTENÇÃO CANTEIRO</t>
  </si>
  <si>
    <t>25.2.1</t>
  </si>
  <si>
    <t xml:space="preserve"> 00010777 </t>
  </si>
  <si>
    <t>LOCACAO DE CONTAINER 2,30 X 4,30 M, ALT. 2,50 M, PARA SANITARIO, COM 3 BACIAS, 4 CHUVEIROS, 1 LAVATORIO E 1 MICTORIO (NAO INCLUI MOBILIZACAO/DESMOBILIZACAO)</t>
  </si>
  <si>
    <t>MES</t>
  </si>
  <si>
    <t>25.2.2</t>
  </si>
  <si>
    <t xml:space="preserve"> 00010776 </t>
  </si>
  <si>
    <t>LOCACAO DE CONTAINER 2,30 X 6,00 M, ALT. 2,50 M, PARA ESCRITORIO, SEM DIVISORIAS INTERNAS E SEM SANITARIO (NAO INCLUI MOBILIZACAO/DESMOBILIZACAO)</t>
  </si>
  <si>
    <t>25.2.3</t>
  </si>
  <si>
    <t xml:space="preserve"> UFF-003-CAN-003 </t>
  </si>
  <si>
    <t>LIMPEZA PERMANENTE DO CANTEIRO (CAÇAMBA ESTACIONÁRIA E SERVENTE)</t>
  </si>
  <si>
    <t>MÊS</t>
  </si>
  <si>
    <t>25.2.4</t>
  </si>
  <si>
    <t xml:space="preserve"> COMP CASIC 80 </t>
  </si>
  <si>
    <t>LOCACAO DE CONTAINER 2,30 X 6,00 M, ALT. 2,50 M, PARA ALMOXARIFADO</t>
  </si>
  <si>
    <t>25.2.5</t>
  </si>
  <si>
    <t xml:space="preserve"> COMP CASIC 81 </t>
  </si>
  <si>
    <t>MOBILIÁRIO E EQUIPAMENTOS DE APOIO AO CANTEIRO DE OBRA</t>
  </si>
  <si>
    <t>25.3</t>
  </si>
  <si>
    <t>SEGURANÇA E SAÚDE</t>
  </si>
  <si>
    <t>25.3.1</t>
  </si>
  <si>
    <t xml:space="preserve"> 016691 </t>
  </si>
  <si>
    <t>ATESTADO PCMSO (NR7)- ANUAL</t>
  </si>
  <si>
    <t>25.3.2</t>
  </si>
  <si>
    <t xml:space="preserve"> 016692 </t>
  </si>
  <si>
    <t>ATESTADO PPRA (NR9) - ANUAL</t>
  </si>
  <si>
    <t>25.3.3</t>
  </si>
  <si>
    <t xml:space="preserve"> 00010527 </t>
  </si>
  <si>
    <t>LOCACAO DE ANDAIME METALICO TUBULAR DE ENCAIXE, TIPO DE TORRE, COM LARGURA DE 1 ATE 1,5 M E ALTURA DE *1,00* M (INCLUSO SAPATAS FIXAS OU RODIZIOS)</t>
  </si>
  <si>
    <t>MXMES</t>
  </si>
  <si>
    <t>25.3.4</t>
  </si>
  <si>
    <t xml:space="preserve"> 97063 </t>
  </si>
  <si>
    <t>MONTAGEM E DESMONTAGEM DE ANDAIME MODULAR FACHADEIRO, COM PISO METÁLICO, PARA EDIFICAÇÕES COM MÚLTIPLOS PAVIMENTOS (EXCLUSIVE ANDAIME E LIMPEZA). AF_11/2017</t>
  </si>
  <si>
    <t>25.3.5</t>
  </si>
  <si>
    <t xml:space="preserve"> 00020193 </t>
  </si>
  <si>
    <t>LOCACAO DE ANDAIME METALICO TIPO FACHADEIRO, LARGURA DE 1,20 M, ALTURA POR PECA DE 2,0 M, INCLUINDO SAPATAS E ITENS NECESSARIOS A INSTALACAO</t>
  </si>
  <si>
    <t>M2XMES</t>
  </si>
  <si>
    <t>25.3.6</t>
  </si>
  <si>
    <t xml:space="preserve"> 97013 </t>
  </si>
  <si>
    <t>GUARDA-CORPO FIXADO EM FÔRMA DE MADEIRA COM TRAVESSÕES EM MADEIRA PREGADA E FECHAMENTO EM PAINEL COMPENSADO PARA EDIFICAÇÕES COM ATÉ 2 PAVIMENTOS. AF_11/2017</t>
  </si>
  <si>
    <t>25.3.7</t>
  </si>
  <si>
    <t xml:space="preserve"> 00041954 </t>
  </si>
  <si>
    <t>CABO DE ACO GALVANIZADO, DIAMETRO 9,53 MM (3/8"), COM ALMA DE FIBRA 6 X 25 F</t>
  </si>
  <si>
    <t>25.3.8</t>
  </si>
  <si>
    <t xml:space="preserve"> 97064 </t>
  </si>
  <si>
    <t>MONTAGEM E DESMONTAGEM DE ANDAIME TUBULAR TIPO TORRE (EXCLUSIVE ANDAIME E LIMPEZA). AF_11/2017</t>
  </si>
  <si>
    <t>25.3.9</t>
  </si>
  <si>
    <t xml:space="preserve"> 97062 </t>
  </si>
  <si>
    <t>COLOCAÇÃO DE TELA EM ANDAIME FACHADEIRO. AF_11/2017</t>
  </si>
  <si>
    <t>25.4</t>
  </si>
  <si>
    <t>TRANSPORTE MATERIAIS</t>
  </si>
  <si>
    <t>25.4.1</t>
  </si>
  <si>
    <t xml:space="preserve"> 018055 </t>
  </si>
  <si>
    <t>ALUGUEL MENSAL GUINCHO DE MASTRO MECAN 400KG</t>
  </si>
  <si>
    <t>25.4.2</t>
  </si>
  <si>
    <t xml:space="preserve"> COMP CASIC 82 </t>
  </si>
  <si>
    <t>DESCARGA DE TELHAS (TERMOACÚSTICA E STEEL DECK) [ADAPTADA SCO/RJ TC 09.05.0100 02/22]</t>
  </si>
  <si>
    <t>T</t>
  </si>
  <si>
    <t>25.4.3</t>
  </si>
  <si>
    <t xml:space="preserve"> 100275 </t>
  </si>
  <si>
    <t>TRANSPORTE HORIZONTAL MANUAL, DE TELHA TERMOACÚSTICA OU TELHA DE AÇO ZINCADO (UNIDADE: M2XKM). AF_07/2019</t>
  </si>
  <si>
    <t>M2XKM</t>
  </si>
  <si>
    <t>25.4.4</t>
  </si>
  <si>
    <t xml:space="preserve"> UFF-025-TRN-001 </t>
  </si>
  <si>
    <t>RETIRADA DE ENTULHO POR CAMINHÃO DE 10m³ - DE UMA OBRA EM NITERÓI AO CTR ALCÂNTARA EM SÃO GONÇALO, INCLUSIVE CARGA, TRANSPORTE, DESCARGA E TARIFA DE TRATAMENTO E DESTINAÇÃO FINAL (UNIDADE: T)</t>
  </si>
  <si>
    <t>25.4.5</t>
  </si>
  <si>
    <t xml:space="preserve"> 100221 </t>
  </si>
  <si>
    <t>TRANSPORTE HORIZONTAL COM CARRINHO DE MÃO, DE CAIXA COM REVESTIMENTO CERÂMICO (UNIDADE: M2XKM). AF_07/2019</t>
  </si>
  <si>
    <t>25.5</t>
  </si>
  <si>
    <t>SERVIÇOS FINAIS</t>
  </si>
  <si>
    <t>25.5.1</t>
  </si>
  <si>
    <t xml:space="preserve"> 99804 </t>
  </si>
  <si>
    <t>LIMPEZA DE PISO CERÂMICO OU PORCELANATO UTILIZANDO DETERGENTE NEUTRO E ESCOVAÇÃO MANUAL. AF_04/2019</t>
  </si>
  <si>
    <t>25.5.2</t>
  </si>
  <si>
    <t xml:space="preserve"> 99807 </t>
  </si>
  <si>
    <t>LIMPEZA DE REVESTIMENTO CERÂMICO EM PAREDE UTILIZANDO DETERGENTE NEUTRO E ESCOVAÇÃO MANUAL. AF_04/2019</t>
  </si>
  <si>
    <t>25.5.3</t>
  </si>
  <si>
    <t xml:space="preserve"> 99816 </t>
  </si>
  <si>
    <t>LIMPEZA DE TANQUE OU LAVATÓRIO DE LOUÇA ISOLADO, INCLUSIVE METAIS CORRESPONDENTES. AF_04/2019</t>
  </si>
  <si>
    <t>25.5.4</t>
  </si>
  <si>
    <t xml:space="preserve"> 99823 </t>
  </si>
  <si>
    <t>LIMPEZA DE PORTA INTEIRAMENTE DE VIDRO. AF_04/2019</t>
  </si>
  <si>
    <t>25.5.5</t>
  </si>
  <si>
    <t xml:space="preserve"> 99821 </t>
  </si>
  <si>
    <t>LIMPEZA DE JANELA DE VIDRO COM CAIXILHO EM AÇO/ALUMÍNIO/PVC. AF_04/2019</t>
  </si>
  <si>
    <t>25.5.6</t>
  </si>
  <si>
    <t xml:space="preserve"> 99818 </t>
  </si>
  <si>
    <t>LIMPEZA DE BACIA SANITÁRIA, BIDÊ OU MICTÓRIO EM LOUÇA, INCLUSIVE METAIS CORRESPONDENTES. AF_04/2019</t>
  </si>
  <si>
    <t>25.5.7</t>
  </si>
  <si>
    <t xml:space="preserve"> UFF-025-DVS-002 </t>
  </si>
  <si>
    <t>DEMOLIÇÃO BARRACÃO [ADAPTADA ORSE 8328]</t>
  </si>
  <si>
    <t>25.5.8</t>
  </si>
  <si>
    <t xml:space="preserve"> COMP CASIC 69 </t>
  </si>
  <si>
    <t>AS BUILT</t>
  </si>
  <si>
    <t>25.5.9</t>
  </si>
  <si>
    <t xml:space="preserve"> 97637 </t>
  </si>
  <si>
    <t>REMOÇÃO DE TAPUME/ CHAPAS METÁLICAS E DE MADEIRA, DE FORMA MANUAL, SEM REAPROVEITAMENTO. AF_12/2017</t>
  </si>
  <si>
    <t>25.5.10</t>
  </si>
  <si>
    <t xml:space="preserve"> UFF-025-DVS-003 </t>
  </si>
  <si>
    <t>DESMOBILIZAÇÃO DE CONTAINER</t>
  </si>
  <si>
    <t>25.5.11</t>
  </si>
  <si>
    <t xml:space="preserve"> UFF-025-DVS-004 </t>
  </si>
  <si>
    <t>DESMOBILIZAÇÃO DE CANTEIRO</t>
  </si>
  <si>
    <t>OBRA: Reforma e adequação do Centro de Atenção e Saúde do Idoso e seus Cuidadores - CASIC situado no Campus Mequinho da Universidade Federal Fluminense</t>
  </si>
  <si>
    <r>
      <t xml:space="preserve">LOCAL: </t>
    </r>
    <r>
      <rPr>
        <sz val="11"/>
        <color rgb="FF000000"/>
        <rFont val="Verdana"/>
        <family val="2"/>
      </rPr>
      <t>Av. Jansen de Mello, 174,  Centro, Niterói/RJ - CEP: 24.030-220</t>
    </r>
  </si>
  <si>
    <t>A licitante deverá preencher as colunas M em diante com seus valores, de forma a que o valor total proposto não ultrapasse o valor do seu ultimo lance e de acordo com as condições do edital;</t>
  </si>
  <si>
    <t>Incluso BDI não desonerado sobre preço unitário de serviço: 22,29 % e sobre equipamentos de: 12,52 %;</t>
  </si>
  <si>
    <t>Orçamento realizado em Abr/2022;</t>
  </si>
  <si>
    <r>
      <t>A referência utilizada como base de custos é o SINAPI, SCO, SBC de Fev/2022</t>
    </r>
    <r>
      <rPr>
        <sz val="10"/>
        <color indexed="10"/>
        <rFont val="Verdana"/>
        <family val="2"/>
      </rPr>
      <t>;</t>
    </r>
  </si>
  <si>
    <t>ANEXO III-A DO EDITAL DE LICITAÇÃO POR PREGÃO ELETRÔNICO N.º 76/2022</t>
  </si>
  <si>
    <t>7.</t>
  </si>
  <si>
    <t>8.</t>
  </si>
  <si>
    <t>9.</t>
  </si>
  <si>
    <t>24.</t>
  </si>
  <si>
    <t>ANEXO V-C DO EDITAL DE LICITAÇÃO POR PREGÃO ELETRÔNICO N.º 76/2022</t>
  </si>
  <si>
    <t>6</t>
  </si>
  <si>
    <t>7</t>
  </si>
  <si>
    <t>9</t>
  </si>
  <si>
    <t>24</t>
  </si>
  <si>
    <t>Total mensal executado sem Administração Local</t>
  </si>
  <si>
    <t>Percentual correspondente à Administração Local</t>
  </si>
  <si>
    <t>Total mensal excutado com Administração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</si>
</sst>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R$&quot;\ * #,##0.00_-;\-&quot;R$&quot;\ * #,##0.00_-;_-&quot;R$&quot;\ * &quot;-&quot;??_-;_-@_-"/>
    <numFmt numFmtId="43" formatCode="_-* #,##0.00_-;\-* #,##0.00_-;_-* &quot;-&quot;??_-;_-@_-"/>
    <numFmt numFmtId="164" formatCode="_(* #,##0.00_);_(* \(#,##0.00\);_(* &quot;-&quot;??_);_(@_)"/>
    <numFmt numFmtId="165" formatCode="_(\$* #,##0.00_);_(\$* \(#,##0.00\);_(\$* \-??_);_(@_)"/>
    <numFmt numFmtId="166" formatCode="_-* #,##0.00_-;\-* #,##0.00_-;_-* \-??_-;_-@_-"/>
    <numFmt numFmtId="167" formatCode="_(* #,##0.00_);_(* \(#,##0.00\);_(* \-??_);_(@_)"/>
    <numFmt numFmtId="168" formatCode="General_)"/>
    <numFmt numFmtId="169" formatCode="_-&quot;R$ &quot;* #,##0.00_-;&quot;-R$ &quot;* #,##0.00_-;_-&quot;R$ &quot;* \-??_-;_-@_-"/>
    <numFmt numFmtId="170" formatCode="[$R$]#,##0.00"/>
  </numFmts>
  <fonts count="80" x14ac:knownFonts="1">
    <font>
      <sz val="11"/>
      <color theme="1"/>
      <name val="Calibri"/>
      <family val="2"/>
      <scheme val="minor"/>
    </font>
    <font>
      <sz val="9"/>
      <color theme="1"/>
      <name val="Verdana"/>
      <family val="2"/>
    </font>
    <font>
      <sz val="11"/>
      <color indexed="8"/>
      <name val="Calibri"/>
      <family val="2"/>
    </font>
    <font>
      <sz val="11"/>
      <color indexed="8"/>
      <name val="Calibri"/>
      <family val="2"/>
    </font>
    <font>
      <sz val="9"/>
      <name val="Verdana"/>
      <family val="2"/>
    </font>
    <font>
      <b/>
      <sz val="9"/>
      <name val="Verdana"/>
      <family val="2"/>
    </font>
    <font>
      <b/>
      <sz val="9"/>
      <color indexed="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sz val="11"/>
      <color indexed="14"/>
      <name val="Calibri"/>
      <family val="2"/>
    </font>
    <font>
      <sz val="10"/>
      <name val="Arial"/>
      <family val="2"/>
    </font>
    <font>
      <sz val="10"/>
      <name val="Arial"/>
      <family val="2"/>
      <charset val="1"/>
    </font>
    <font>
      <b/>
      <sz val="15"/>
      <color indexed="62"/>
      <name val="Calibri"/>
      <family val="2"/>
    </font>
    <font>
      <b/>
      <sz val="13"/>
      <color indexed="62"/>
      <name val="Calibri"/>
      <family val="2"/>
    </font>
    <font>
      <b/>
      <sz val="11"/>
      <color indexed="62"/>
      <name val="Calibri"/>
      <family val="2"/>
    </font>
    <font>
      <b/>
      <sz val="18"/>
      <color indexed="62"/>
      <name val="Cambria"/>
      <family val="2"/>
    </font>
    <font>
      <sz val="9"/>
      <color indexed="10"/>
      <name val="Verdana"/>
      <family val="2"/>
    </font>
    <font>
      <sz val="9"/>
      <color rgb="FFFF0000"/>
      <name val="Verdana"/>
      <family val="2"/>
    </font>
    <font>
      <sz val="9"/>
      <color rgb="FF000000"/>
      <name val="Verdana"/>
      <family val="2"/>
    </font>
    <font>
      <b/>
      <sz val="9"/>
      <color rgb="FF000000"/>
      <name val="Verdana"/>
      <family val="2"/>
    </font>
    <font>
      <sz val="12"/>
      <name val="Courier"/>
      <family val="3"/>
    </font>
    <font>
      <b/>
      <sz val="9"/>
      <color theme="1"/>
      <name val="Verdana"/>
      <family val="2"/>
    </font>
    <font>
      <sz val="9"/>
      <color rgb="FF333399"/>
      <name val="Verdana"/>
      <family val="2"/>
    </font>
    <font>
      <b/>
      <sz val="9"/>
      <color rgb="FFFF0000"/>
      <name val="Verdana"/>
      <family val="2"/>
    </font>
    <font>
      <b/>
      <sz val="10"/>
      <name val="Arial"/>
      <family val="2"/>
    </font>
    <font>
      <sz val="8"/>
      <name val="Calibri"/>
      <family val="2"/>
      <scheme val="minor"/>
    </font>
    <font>
      <i/>
      <sz val="10"/>
      <color indexed="8"/>
      <name val="Verdana"/>
      <family val="2"/>
    </font>
    <font>
      <b/>
      <sz val="10"/>
      <color rgb="FFFF0000"/>
      <name val="Verdana"/>
      <family val="2"/>
    </font>
    <font>
      <sz val="10"/>
      <color rgb="FFFF0000"/>
      <name val="Verdana"/>
      <family val="2"/>
    </font>
    <font>
      <sz val="10"/>
      <color indexed="10"/>
      <name val="Verdana"/>
      <family val="2"/>
    </font>
    <font>
      <b/>
      <sz val="12"/>
      <color rgb="FFFF0000"/>
      <name val="Verdana"/>
      <family val="2"/>
    </font>
    <font>
      <b/>
      <sz val="12"/>
      <color indexed="10"/>
      <name val="Verdana"/>
      <family val="2"/>
    </font>
    <font>
      <sz val="11"/>
      <color rgb="FF000000"/>
      <name val="Calibri"/>
      <family val="2"/>
      <charset val="1"/>
    </font>
    <font>
      <sz val="11"/>
      <color rgb="FFFFFFFF"/>
      <name val="Calibri"/>
      <family val="2"/>
      <charset val="1"/>
    </font>
    <font>
      <sz val="11"/>
      <color rgb="FFFF00FF"/>
      <name val="Calibri"/>
      <family val="2"/>
      <charset val="1"/>
    </font>
    <font>
      <b/>
      <sz val="11"/>
      <color rgb="FFFF9900"/>
      <name val="Calibri"/>
      <family val="2"/>
      <charset val="1"/>
    </font>
    <font>
      <b/>
      <sz val="11"/>
      <color rgb="FFFFFFFF"/>
      <name val="Calibri"/>
      <family val="2"/>
      <charset val="1"/>
    </font>
    <font>
      <i/>
      <sz val="11"/>
      <color rgb="FF808080"/>
      <name val="Calibri"/>
      <family val="2"/>
      <charset val="1"/>
    </font>
    <font>
      <sz val="11"/>
      <color rgb="FF008000"/>
      <name val="Calibri"/>
      <family val="2"/>
      <charset val="1"/>
    </font>
    <font>
      <b/>
      <sz val="15"/>
      <color rgb="FF333399"/>
      <name val="Calibri"/>
      <family val="2"/>
      <charset val="1"/>
    </font>
    <font>
      <b/>
      <sz val="13"/>
      <color rgb="FF333399"/>
      <name val="Calibri"/>
      <family val="2"/>
      <charset val="1"/>
    </font>
    <font>
      <b/>
      <sz val="11"/>
      <color rgb="FF333399"/>
      <name val="Calibri"/>
      <family val="2"/>
      <charset val="1"/>
    </font>
    <font>
      <sz val="11"/>
      <color rgb="FF333399"/>
      <name val="Calibri"/>
      <family val="2"/>
      <charset val="1"/>
    </font>
    <font>
      <sz val="11"/>
      <color rgb="FFFF9900"/>
      <name val="Calibri"/>
      <family val="2"/>
      <charset val="1"/>
    </font>
    <font>
      <sz val="11"/>
      <color rgb="FF993300"/>
      <name val="Calibri"/>
      <family val="2"/>
      <charset val="1"/>
    </font>
    <font>
      <sz val="12"/>
      <name val="Courier New"/>
      <family val="3"/>
      <charset val="1"/>
    </font>
    <font>
      <b/>
      <sz val="11"/>
      <color rgb="FF333333"/>
      <name val="Calibri"/>
      <family val="2"/>
      <charset val="1"/>
    </font>
    <font>
      <b/>
      <sz val="18"/>
      <color rgb="FF333399"/>
      <name val="Cambria"/>
      <family val="2"/>
      <charset val="1"/>
    </font>
    <font>
      <b/>
      <sz val="15"/>
      <color rgb="FF003366"/>
      <name val="Calibri"/>
      <family val="2"/>
      <charset val="1"/>
    </font>
    <font>
      <b/>
      <sz val="18"/>
      <color rgb="FF003366"/>
      <name val="Cambria"/>
      <family val="2"/>
      <charset val="1"/>
    </font>
    <font>
      <sz val="11"/>
      <color rgb="FFFF0000"/>
      <name val="Calibri"/>
      <family val="2"/>
      <charset val="1"/>
    </font>
    <font>
      <b/>
      <sz val="10"/>
      <name val="Arial"/>
      <family val="2"/>
      <charset val="1"/>
    </font>
    <font>
      <b/>
      <sz val="10"/>
      <color theme="1"/>
      <name val="Verdana"/>
      <family val="2"/>
    </font>
    <font>
      <b/>
      <sz val="12"/>
      <name val="Verdana"/>
      <family val="2"/>
    </font>
    <font>
      <sz val="11"/>
      <name val="Arial"/>
      <family val="1"/>
      <charset val="1"/>
    </font>
    <font>
      <sz val="8"/>
      <color rgb="FF333399"/>
      <name val="Verdana"/>
      <family val="2"/>
    </font>
    <font>
      <sz val="12"/>
      <name val="Arial"/>
      <family val="2"/>
    </font>
    <font>
      <sz val="8"/>
      <name val="Verdana"/>
      <family val="2"/>
    </font>
    <font>
      <b/>
      <sz val="8"/>
      <name val="Verdana"/>
      <family val="2"/>
    </font>
    <font>
      <b/>
      <sz val="7"/>
      <color rgb="FFFF0000"/>
      <name val="Verdana"/>
      <family val="2"/>
    </font>
    <font>
      <i/>
      <sz val="7"/>
      <name val="Verdana"/>
      <family val="2"/>
    </font>
    <font>
      <i/>
      <sz val="7"/>
      <color rgb="FF000000"/>
      <name val="Verdana"/>
      <family val="2"/>
    </font>
    <font>
      <i/>
      <sz val="7"/>
      <color indexed="8"/>
      <name val="Verdana"/>
      <family val="2"/>
    </font>
    <font>
      <b/>
      <sz val="10"/>
      <name val="Verdana"/>
      <family val="2"/>
    </font>
    <font>
      <b/>
      <sz val="11"/>
      <name val="Verdana"/>
      <family val="2"/>
    </font>
    <font>
      <b/>
      <sz val="11"/>
      <color theme="1"/>
      <name val="Verdana"/>
      <family val="2"/>
    </font>
    <font>
      <sz val="11"/>
      <color rgb="FF000000"/>
      <name val="Calibri"/>
      <family val="2"/>
    </font>
    <font>
      <sz val="11"/>
      <color theme="1"/>
      <name val="Calibri"/>
      <family val="2"/>
      <scheme val="minor"/>
    </font>
    <font>
      <b/>
      <sz val="11"/>
      <color rgb="FF000000"/>
      <name val="Verdana"/>
      <family val="2"/>
    </font>
    <font>
      <sz val="11"/>
      <color rgb="FF000000"/>
      <name val="Verdana"/>
      <family val="2"/>
    </font>
  </fonts>
  <fills count="43">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theme="0"/>
        <bgColor indexed="64"/>
      </patternFill>
    </fill>
    <fill>
      <patternFill patternType="solid">
        <fgColor rgb="FFFFFFFF"/>
        <bgColor rgb="FFFFFFFF"/>
      </patternFill>
    </fill>
    <fill>
      <patternFill patternType="solid">
        <fgColor rgb="FFFFFFFF"/>
        <bgColor rgb="FFFFFFCC"/>
      </patternFill>
    </fill>
    <fill>
      <patternFill patternType="solid">
        <fgColor rgb="FFFFCC99"/>
        <bgColor rgb="FFD9D9D9"/>
      </patternFill>
    </fill>
    <fill>
      <patternFill patternType="solid">
        <fgColor rgb="FFFFFFCC"/>
        <bgColor rgb="FFFFFFFF"/>
      </patternFill>
    </fill>
    <fill>
      <patternFill patternType="solid">
        <fgColor rgb="FFCCFFFF"/>
        <bgColor rgb="FFCCFFCC"/>
      </patternFill>
    </fill>
    <fill>
      <patternFill patternType="solid">
        <fgColor rgb="FFC0C0C0"/>
        <bgColor rgb="FFCCCCCC"/>
      </patternFill>
    </fill>
    <fill>
      <patternFill patternType="solid">
        <fgColor rgb="FFFF8080"/>
        <bgColor rgb="FFFF99CC"/>
      </patternFill>
    </fill>
    <fill>
      <patternFill patternType="solid">
        <fgColor rgb="FFFFFF99"/>
        <bgColor rgb="FFFFFFCC"/>
      </patternFill>
    </fill>
    <fill>
      <patternFill patternType="solid">
        <fgColor rgb="FF99CCFF"/>
        <bgColor rgb="FF8EB4E3"/>
      </patternFill>
    </fill>
    <fill>
      <patternFill patternType="solid">
        <fgColor rgb="FF33CCCC"/>
        <bgColor rgb="FF00CCFF"/>
      </patternFill>
    </fill>
    <fill>
      <patternFill patternType="solid">
        <fgColor rgb="FF808000"/>
        <bgColor rgb="FF808080"/>
      </patternFill>
    </fill>
    <fill>
      <patternFill patternType="solid">
        <fgColor rgb="FF666699"/>
        <bgColor rgb="FF808080"/>
      </patternFill>
    </fill>
    <fill>
      <patternFill patternType="solid">
        <fgColor rgb="FFFF6600"/>
        <bgColor rgb="FFFF8000"/>
      </patternFill>
    </fill>
    <fill>
      <patternFill patternType="solid">
        <fgColor rgb="FFFF99CC"/>
        <bgColor rgb="FFFF8080"/>
      </patternFill>
    </fill>
    <fill>
      <patternFill patternType="solid">
        <fgColor rgb="FF969696"/>
        <bgColor rgb="FF808080"/>
      </patternFill>
    </fill>
    <fill>
      <patternFill patternType="solid">
        <fgColor rgb="FFCCFFCC"/>
        <bgColor rgb="FFCCFFFF"/>
      </patternFill>
    </fill>
    <fill>
      <patternFill patternType="solid">
        <fgColor theme="0"/>
        <bgColor rgb="FFFFFFCC"/>
      </patternFill>
    </fill>
    <fill>
      <patternFill patternType="solid">
        <fgColor theme="0"/>
        <bgColor rgb="FF8EB4E3"/>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79998168889431442"/>
        <bgColor rgb="FF8EB4E3"/>
      </patternFill>
    </fill>
    <fill>
      <patternFill patternType="solid">
        <fgColor theme="0"/>
        <bgColor rgb="FFFF9900"/>
      </patternFill>
    </fill>
    <fill>
      <patternFill patternType="solid">
        <fgColor theme="3" tint="0.79998168889431442"/>
        <bgColor rgb="FFFF9900"/>
      </patternFill>
    </fill>
    <fill>
      <patternFill patternType="solid">
        <fgColor theme="3" tint="0.79998168889431442"/>
        <bgColor rgb="FFFFFFCC"/>
      </patternFill>
    </fill>
    <fill>
      <patternFill patternType="solid">
        <fgColor theme="4" tint="0.79998168889431442"/>
        <bgColor rgb="FFFFFFCC"/>
      </patternFill>
    </fill>
  </fills>
  <borders count="1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rgb="FF000000"/>
      </left>
      <right style="hair">
        <color rgb="FF000000"/>
      </right>
      <top style="double">
        <color rgb="FF000000"/>
      </top>
      <bottom style="hair">
        <color rgb="FF000000"/>
      </bottom>
      <diagonal/>
    </border>
    <border>
      <left style="hair">
        <color rgb="FF000000"/>
      </left>
      <right style="hair">
        <color rgb="FF000000"/>
      </right>
      <top style="hair">
        <color rgb="FF000000"/>
      </top>
      <bottom style="double">
        <color rgb="FF00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rgb="FF000000"/>
      </left>
      <right style="hair">
        <color rgb="FF000000"/>
      </right>
      <top style="thin">
        <color indexed="64"/>
      </top>
      <bottom style="hair">
        <color rgb="FF000000"/>
      </bottom>
      <diagonal/>
    </border>
    <border>
      <left/>
      <right style="hair">
        <color indexed="64"/>
      </right>
      <top style="hair">
        <color indexed="64"/>
      </top>
      <bottom style="thin">
        <color indexed="64"/>
      </bottom>
      <diagonal/>
    </border>
    <border>
      <left/>
      <right/>
      <top/>
      <bottom style="hair">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style="double">
        <color indexed="64"/>
      </left>
      <right/>
      <top/>
      <bottom/>
      <diagonal/>
    </border>
    <border>
      <left style="hair">
        <color rgb="FF000000"/>
      </left>
      <right/>
      <top style="hair">
        <color rgb="FF000000"/>
      </top>
      <bottom style="hair">
        <color rgb="FF000000"/>
      </bottom>
      <diagonal/>
    </border>
    <border>
      <left style="hair">
        <color indexed="64"/>
      </left>
      <right style="hair">
        <color indexed="64"/>
      </right>
      <top style="hair">
        <color indexed="64"/>
      </top>
      <bottom/>
      <diagonal/>
    </border>
    <border>
      <left style="hair">
        <color indexed="64"/>
      </left>
      <right style="hair">
        <color indexed="64"/>
      </right>
      <top style="thin">
        <color rgb="FF000000"/>
      </top>
      <bottom/>
      <diagonal/>
    </border>
    <border>
      <left style="hair">
        <color rgb="FF000000"/>
      </left>
      <right/>
      <top style="double">
        <color rgb="FF000000"/>
      </top>
      <bottom style="hair">
        <color rgb="FF000000"/>
      </bottom>
      <diagonal/>
    </border>
    <border>
      <left/>
      <right/>
      <top style="double">
        <color rgb="FF000000"/>
      </top>
      <bottom style="hair">
        <color rgb="FF000000"/>
      </bottom>
      <diagonal/>
    </border>
    <border>
      <left/>
      <right style="hair">
        <color rgb="FF000000"/>
      </right>
      <top style="double">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thin">
        <color rgb="FF000000"/>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hair">
        <color rgb="FF000000"/>
      </left>
      <right style="hair">
        <color rgb="FF000000"/>
      </right>
      <top style="hair">
        <color rgb="FF000000"/>
      </top>
      <bottom/>
      <diagonal/>
    </border>
    <border>
      <left style="double">
        <color rgb="FF000000"/>
      </left>
      <right/>
      <top style="hair">
        <color rgb="FF000000"/>
      </top>
      <bottom style="hair">
        <color rgb="FF000000"/>
      </bottom>
      <diagonal/>
    </border>
    <border>
      <left/>
      <right/>
      <top style="hair">
        <color rgb="FF000000"/>
      </top>
      <bottom/>
      <diagonal/>
    </border>
    <border>
      <left style="double">
        <color rgb="FF000000"/>
      </left>
      <right/>
      <top style="hair">
        <color rgb="FF000000"/>
      </top>
      <bottom style="double">
        <color rgb="FF000000"/>
      </bottom>
      <diagonal/>
    </border>
    <border>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style="hair">
        <color rgb="FF000000"/>
      </right>
      <top style="thin">
        <color indexed="64"/>
      </top>
      <bottom/>
      <diagonal/>
    </border>
    <border diagonalUp="1">
      <left style="hair">
        <color rgb="FF000000"/>
      </left>
      <right style="hair">
        <color rgb="FF000000"/>
      </right>
      <top style="thin">
        <color indexed="64"/>
      </top>
      <bottom style="hair">
        <color rgb="FF000000"/>
      </bottom>
      <diagonal style="hair">
        <color rgb="FF000000"/>
      </diagonal>
    </border>
    <border diagonalUp="1">
      <left style="hair">
        <color rgb="FF000000"/>
      </left>
      <right style="hair">
        <color rgb="FF000000"/>
      </right>
      <top style="hair">
        <color rgb="FF000000"/>
      </top>
      <bottom style="hair">
        <color rgb="FF000000"/>
      </bottom>
      <diagonal style="hair">
        <color rgb="FF000000"/>
      </diagonal>
    </border>
    <border diagonalUp="1">
      <left style="hair">
        <color rgb="FF000000"/>
      </left>
      <right/>
      <top style="hair">
        <color rgb="FF000000"/>
      </top>
      <bottom style="hair">
        <color rgb="FF000000"/>
      </bottom>
      <diagonal style="hair">
        <color rgb="FF000000"/>
      </diagonal>
    </border>
    <border>
      <left style="double">
        <color rgb="FF000000"/>
      </left>
      <right/>
      <top style="thin">
        <color indexed="64"/>
      </top>
      <bottom style="hair">
        <color rgb="FF000000"/>
      </bottom>
      <diagonal/>
    </border>
    <border>
      <left/>
      <right style="hair">
        <color rgb="FF000000"/>
      </right>
      <top style="thin">
        <color indexed="64"/>
      </top>
      <bottom style="hair">
        <color rgb="FF000000"/>
      </bottom>
      <diagonal/>
    </border>
    <border diagonalUp="1">
      <left style="hair">
        <color rgb="FF000000"/>
      </left>
      <right/>
      <top style="thin">
        <color indexed="64"/>
      </top>
      <bottom style="hair">
        <color rgb="FF000000"/>
      </bottom>
      <diagonal style="hair">
        <color rgb="FF000000"/>
      </diagonal>
    </border>
    <border>
      <left style="thin">
        <color indexed="64"/>
      </left>
      <right style="double">
        <color indexed="64"/>
      </right>
      <top/>
      <bottom style="double">
        <color indexed="64"/>
      </bottom>
      <diagonal/>
    </border>
    <border>
      <left style="double">
        <color rgb="FF000000"/>
      </left>
      <right style="hair">
        <color rgb="FF000000"/>
      </right>
      <top style="double">
        <color rgb="FF000000"/>
      </top>
      <bottom style="hair">
        <color rgb="FF000000"/>
      </bottom>
      <diagonal/>
    </border>
    <border>
      <left style="double">
        <color rgb="FF000000"/>
      </left>
      <right style="hair">
        <color rgb="FF000000"/>
      </right>
      <top style="hair">
        <color rgb="FF000000"/>
      </top>
      <bottom style="thin">
        <color rgb="FF000000"/>
      </bottom>
      <diagonal/>
    </border>
    <border>
      <left style="double">
        <color rgb="FF000000"/>
      </left>
      <right style="hair">
        <color indexed="64"/>
      </right>
      <top style="thin">
        <color rgb="FF000000"/>
      </top>
      <bottom/>
      <diagonal/>
    </border>
    <border>
      <left style="double">
        <color rgb="FF000000"/>
      </left>
      <right style="hair">
        <color indexed="64"/>
      </right>
      <top/>
      <bottom style="hair">
        <color indexed="64"/>
      </bottom>
      <diagonal/>
    </border>
    <border>
      <left style="double">
        <color rgb="FF000000"/>
      </left>
      <right style="hair">
        <color indexed="64"/>
      </right>
      <top style="hair">
        <color indexed="64"/>
      </top>
      <bottom/>
      <diagonal/>
    </border>
    <border>
      <left style="double">
        <color rgb="FF000000"/>
      </left>
      <right/>
      <top style="hair">
        <color indexed="64"/>
      </top>
      <bottom style="thin">
        <color indexed="64"/>
      </bottom>
      <diagonal/>
    </border>
    <border>
      <left/>
      <right style="hair">
        <color indexed="64"/>
      </right>
      <top/>
      <bottom style="hair">
        <color indexed="64"/>
      </bottom>
      <diagonal/>
    </border>
    <border>
      <left style="double">
        <color auto="1"/>
      </left>
      <right style="hair">
        <color auto="1"/>
      </right>
      <top style="double">
        <color auto="1"/>
      </top>
      <bottom style="hair">
        <color auto="1"/>
      </bottom>
      <diagonal/>
    </border>
    <border>
      <left style="hair">
        <color auto="1"/>
      </left>
      <right style="thin">
        <color indexed="64"/>
      </right>
      <top style="double">
        <color auto="1"/>
      </top>
      <bottom style="hair">
        <color auto="1"/>
      </bottom>
      <diagonal/>
    </border>
    <border>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hair">
        <color auto="1"/>
      </left>
      <right style="hair">
        <color auto="1"/>
      </right>
      <top style="double">
        <color auto="1"/>
      </top>
      <bottom style="hair">
        <color auto="1"/>
      </bottom>
      <diagonal/>
    </border>
    <border>
      <left/>
      <right style="hair">
        <color indexed="64"/>
      </right>
      <top style="hair">
        <color indexed="64"/>
      </top>
      <bottom style="hair">
        <color indexed="64"/>
      </bottom>
      <diagonal/>
    </border>
    <border>
      <left style="hair">
        <color auto="1"/>
      </left>
      <right style="double">
        <color auto="1"/>
      </right>
      <top style="hair">
        <color auto="1"/>
      </top>
      <bottom style="hair">
        <color auto="1"/>
      </bottom>
      <diagonal/>
    </border>
    <border>
      <left style="double">
        <color auto="1"/>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hair">
        <color auto="1"/>
      </left>
      <right style="double">
        <color auto="1"/>
      </right>
      <top style="hair">
        <color auto="1"/>
      </top>
      <bottom style="thin">
        <color indexed="64"/>
      </bottom>
      <diagonal/>
    </border>
    <border>
      <left style="double">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auto="1"/>
      </left>
      <right style="double">
        <color auto="1"/>
      </right>
      <top/>
      <bottom style="hair">
        <color auto="1"/>
      </bottom>
      <diagonal/>
    </border>
    <border>
      <left style="double">
        <color indexed="64"/>
      </left>
      <right style="hair">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hair">
        <color auto="1"/>
      </right>
      <top style="hair">
        <color auto="1"/>
      </top>
      <bottom style="double">
        <color auto="1"/>
      </bottom>
      <diagonal/>
    </border>
    <border>
      <left style="hair">
        <color auto="1"/>
      </left>
      <right style="thin">
        <color indexed="64"/>
      </right>
      <top style="hair">
        <color auto="1"/>
      </top>
      <bottom style="double">
        <color auto="1"/>
      </bottom>
      <diagonal/>
    </border>
    <border>
      <left style="hair">
        <color auto="1"/>
      </left>
      <right style="double">
        <color auto="1"/>
      </right>
      <top style="hair">
        <color auto="1"/>
      </top>
      <bottom style="double">
        <color auto="1"/>
      </bottom>
      <diagonal/>
    </border>
    <border>
      <left style="hair">
        <color indexed="64"/>
      </left>
      <right/>
      <top style="double">
        <color auto="1"/>
      </top>
      <bottom/>
      <diagonal/>
    </border>
    <border>
      <left/>
      <right/>
      <top style="double">
        <color auto="1"/>
      </top>
      <bottom/>
      <diagonal/>
    </border>
    <border>
      <left/>
      <right style="hair">
        <color indexed="64"/>
      </right>
      <top style="double">
        <color auto="1"/>
      </top>
      <bottom/>
      <diagonal/>
    </border>
    <border>
      <left style="thin">
        <color indexed="64"/>
      </left>
      <right style="hair">
        <color indexed="64"/>
      </right>
      <top/>
      <bottom style="hair">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hair">
        <color auto="1"/>
      </left>
      <right style="hair">
        <color auto="1"/>
      </right>
      <top style="double">
        <color indexed="64"/>
      </top>
      <bottom/>
      <diagonal/>
    </border>
    <border>
      <left style="double">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hair">
        <color auto="1"/>
      </left>
      <right style="double">
        <color auto="1"/>
      </right>
      <top style="double">
        <color auto="1"/>
      </top>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style="hair">
        <color indexed="64"/>
      </right>
      <top style="hair">
        <color indexed="64"/>
      </top>
      <bottom/>
      <diagonal/>
    </border>
  </borders>
  <cellStyleXfs count="16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19" fillId="6" borderId="0" applyNumberFormat="0" applyBorder="0" applyAlignment="0" applyProtection="0"/>
    <xf numFmtId="0" fontId="9" fillId="2" borderId="1" applyNumberFormat="0" applyAlignment="0" applyProtection="0"/>
    <xf numFmtId="0" fontId="10" fillId="16" borderId="2" applyNumberFormat="0" applyAlignment="0" applyProtection="0"/>
    <xf numFmtId="165" fontId="20" fillId="0" borderId="0" applyFill="0" applyBorder="0" applyAlignment="0" applyProtection="0"/>
    <xf numFmtId="0" fontId="21" fillId="0" borderId="0"/>
    <xf numFmtId="0" fontId="16" fillId="0" borderId="0" applyNumberFormat="0" applyFill="0" applyBorder="0" applyAlignment="0" applyProtection="0"/>
    <xf numFmtId="0" fontId="8" fillId="7"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12" fillId="3" borderId="1" applyNumberFormat="0" applyAlignment="0" applyProtection="0"/>
    <xf numFmtId="0" fontId="11" fillId="0" borderId="3"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3" fillId="10"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4" borderId="7" applyNumberFormat="0" applyFont="0" applyAlignment="0" applyProtection="0"/>
    <xf numFmtId="0" fontId="14" fillId="2" borderId="8" applyNumberFormat="0" applyAlignment="0" applyProtection="0"/>
    <xf numFmtId="9" fontId="3" fillId="0" borderId="0" applyFont="0" applyFill="0" applyBorder="0" applyAlignment="0" applyProtection="0"/>
    <xf numFmtId="9" fontId="20" fillId="0" borderId="0" applyFill="0" applyBorder="0" applyAlignment="0" applyProtection="0"/>
    <xf numFmtId="9"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0" fillId="0" borderId="0" applyFill="0" applyBorder="0" applyAlignment="0" applyProtection="0"/>
    <xf numFmtId="164" fontId="20" fillId="0" borderId="0" applyFill="0" applyBorder="0" applyAlignment="0" applyProtection="0"/>
    <xf numFmtId="166" fontId="2" fillId="0" borderId="0"/>
    <xf numFmtId="164" fontId="20" fillId="0" borderId="0" applyFont="0" applyFill="0" applyBorder="0" applyAlignment="0" applyProtection="0"/>
    <xf numFmtId="0" fontId="25"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7" fontId="20" fillId="0" borderId="0"/>
    <xf numFmtId="0" fontId="15" fillId="0" borderId="0" applyNumberFormat="0" applyFill="0" applyBorder="0" applyAlignment="0" applyProtection="0"/>
    <xf numFmtId="9" fontId="2" fillId="0" borderId="0" applyFont="0" applyFill="0" applyBorder="0" applyAlignment="0" applyProtection="0"/>
    <xf numFmtId="168" fontId="30" fillId="0" borderId="0"/>
    <xf numFmtId="0" fontId="42" fillId="0" borderId="0"/>
    <xf numFmtId="9" fontId="42" fillId="0" borderId="0" applyBorder="0" applyProtection="0"/>
    <xf numFmtId="0" fontId="42" fillId="19" borderId="0" applyBorder="0" applyProtection="0"/>
    <xf numFmtId="0" fontId="42" fillId="20" borderId="0" applyBorder="0" applyProtection="0"/>
    <xf numFmtId="0" fontId="42" fillId="21" borderId="0" applyBorder="0" applyProtection="0"/>
    <xf numFmtId="0" fontId="42" fillId="19" borderId="0" applyBorder="0" applyProtection="0"/>
    <xf numFmtId="0" fontId="42" fillId="22" borderId="0" applyBorder="0" applyProtection="0"/>
    <xf numFmtId="0" fontId="42" fillId="20" borderId="0" applyBorder="0" applyProtection="0"/>
    <xf numFmtId="0" fontId="42" fillId="23" borderId="0" applyBorder="0" applyProtection="0"/>
    <xf numFmtId="0" fontId="42" fillId="24" borderId="0" applyBorder="0" applyProtection="0"/>
    <xf numFmtId="0" fontId="42" fillId="25" borderId="0" applyBorder="0" applyProtection="0"/>
    <xf numFmtId="0" fontId="42" fillId="23" borderId="0" applyBorder="0" applyProtection="0"/>
    <xf numFmtId="0" fontId="42" fillId="26" borderId="0" applyBorder="0" applyProtection="0"/>
    <xf numFmtId="0" fontId="42" fillId="20" borderId="0" applyBorder="0" applyProtection="0"/>
    <xf numFmtId="0" fontId="43" fillId="27" borderId="0" applyBorder="0" applyProtection="0"/>
    <xf numFmtId="0" fontId="43" fillId="24" borderId="0" applyBorder="0" applyProtection="0"/>
    <xf numFmtId="0" fontId="43" fillId="25" borderId="0" applyBorder="0" applyProtection="0"/>
    <xf numFmtId="0" fontId="43" fillId="23" borderId="0" applyBorder="0" applyProtection="0"/>
    <xf numFmtId="0" fontId="43" fillId="27" borderId="0" applyBorder="0" applyProtection="0"/>
    <xf numFmtId="0" fontId="43" fillId="20" borderId="0" applyBorder="0" applyProtection="0"/>
    <xf numFmtId="0" fontId="43" fillId="27" borderId="0" applyBorder="0" applyProtection="0"/>
    <xf numFmtId="0" fontId="43" fillId="28" borderId="0" applyBorder="0" applyProtection="0"/>
    <xf numFmtId="0" fontId="43" fillId="28" borderId="0" applyBorder="0" applyProtection="0"/>
    <xf numFmtId="0" fontId="43" fillId="29" borderId="0" applyBorder="0" applyProtection="0"/>
    <xf numFmtId="0" fontId="43" fillId="27" borderId="0" applyBorder="0" applyProtection="0"/>
    <xf numFmtId="0" fontId="43" fillId="30" borderId="0" applyBorder="0" applyProtection="0"/>
    <xf numFmtId="0" fontId="44" fillId="31" borderId="0" applyBorder="0" applyProtection="0"/>
    <xf numFmtId="0" fontId="45" fillId="19" borderId="26" applyProtection="0"/>
    <xf numFmtId="0" fontId="46" fillId="32" borderId="27" applyProtection="0"/>
    <xf numFmtId="0" fontId="47" fillId="0" borderId="0" applyBorder="0" applyProtection="0"/>
    <xf numFmtId="0" fontId="48" fillId="33" borderId="0" applyBorder="0" applyProtection="0"/>
    <xf numFmtId="0" fontId="49" fillId="0" borderId="28" applyProtection="0"/>
    <xf numFmtId="0" fontId="50" fillId="0" borderId="29" applyProtection="0"/>
    <xf numFmtId="0" fontId="51" fillId="0" borderId="30" applyProtection="0"/>
    <xf numFmtId="0" fontId="51" fillId="0" borderId="0" applyBorder="0" applyProtection="0"/>
    <xf numFmtId="0" fontId="52" fillId="20" borderId="26" applyProtection="0"/>
    <xf numFmtId="0" fontId="53" fillId="0" borderId="31"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169" fontId="42" fillId="0" borderId="0" applyBorder="0" applyProtection="0"/>
    <xf numFmtId="0" fontId="54" fillId="25" borderId="0" applyBorder="0" applyProtection="0"/>
    <xf numFmtId="0" fontId="21" fillId="0" borderId="0"/>
    <xf numFmtId="0" fontId="21" fillId="0" borderId="0"/>
    <xf numFmtId="0" fontId="21" fillId="0" borderId="0"/>
    <xf numFmtId="0" fontId="21" fillId="0" borderId="0"/>
    <xf numFmtId="168" fontId="55" fillId="0" borderId="0"/>
    <xf numFmtId="0" fontId="21" fillId="0" borderId="0"/>
    <xf numFmtId="0" fontId="21" fillId="0" borderId="0"/>
    <xf numFmtId="0" fontId="42" fillId="21" borderId="32" applyProtection="0"/>
    <xf numFmtId="0" fontId="56" fillId="19" borderId="33" applyProtection="0"/>
    <xf numFmtId="9" fontId="21" fillId="0" borderId="0" applyBorder="0" applyProtection="0"/>
    <xf numFmtId="9" fontId="42" fillId="0" borderId="0"/>
    <xf numFmtId="9" fontId="42" fillId="0" borderId="0" applyBorder="0" applyProtection="0"/>
    <xf numFmtId="166" fontId="42" fillId="0" borderId="0" applyBorder="0" applyProtection="0"/>
    <xf numFmtId="166" fontId="42" fillId="0" borderId="0" applyBorder="0" applyProtection="0"/>
    <xf numFmtId="166" fontId="42" fillId="0" borderId="0" applyBorder="0" applyProtection="0"/>
    <xf numFmtId="167" fontId="21" fillId="0" borderId="0" applyBorder="0" applyProtection="0"/>
    <xf numFmtId="167" fontId="21" fillId="0" borderId="0" applyBorder="0" applyProtection="0"/>
    <xf numFmtId="166" fontId="42" fillId="0" borderId="0"/>
    <xf numFmtId="167" fontId="42" fillId="0" borderId="0" applyBorder="0" applyProtection="0"/>
    <xf numFmtId="0" fontId="57" fillId="0" borderId="0" applyBorder="0" applyProtection="0"/>
    <xf numFmtId="0" fontId="58" fillId="0" borderId="34" applyProtection="0"/>
    <xf numFmtId="0" fontId="58" fillId="0" borderId="34" applyProtection="0"/>
    <xf numFmtId="0" fontId="59" fillId="0" borderId="0" applyBorder="0" applyProtection="0"/>
    <xf numFmtId="0" fontId="59" fillId="0" borderId="0" applyBorder="0" applyProtection="0"/>
    <xf numFmtId="167" fontId="21" fillId="0" borderId="0"/>
    <xf numFmtId="0" fontId="60" fillId="0" borderId="0" applyBorder="0" applyProtection="0"/>
    <xf numFmtId="0" fontId="64" fillId="0" borderId="0"/>
    <xf numFmtId="0" fontId="76" fillId="0" borderId="0"/>
    <xf numFmtId="43" fontId="77" fillId="0" borderId="0" applyFont="0" applyFill="0" applyBorder="0" applyAlignment="0" applyProtection="0"/>
  </cellStyleXfs>
  <cellXfs count="424">
    <xf numFmtId="0" fontId="0" fillId="0" borderId="0" xfId="0"/>
    <xf numFmtId="0" fontId="4" fillId="0" borderId="0" xfId="0" applyFont="1" applyBorder="1" applyAlignment="1">
      <alignment horizontal="center"/>
    </xf>
    <xf numFmtId="2" fontId="4" fillId="0" borderId="0" xfId="0" applyNumberFormat="1" applyFont="1" applyAlignment="1">
      <alignment horizontal="center"/>
    </xf>
    <xf numFmtId="2" fontId="4" fillId="0" borderId="0" xfId="0" applyNumberFormat="1" applyFont="1" applyAlignment="1">
      <alignment horizontal="right"/>
    </xf>
    <xf numFmtId="0" fontId="4" fillId="0" borderId="0" xfId="0" applyFont="1"/>
    <xf numFmtId="44" fontId="4" fillId="0" borderId="0" xfId="38" applyFont="1"/>
    <xf numFmtId="4" fontId="27" fillId="0" borderId="0" xfId="0" applyNumberFormat="1" applyFont="1"/>
    <xf numFmtId="4" fontId="32" fillId="0" borderId="10" xfId="0" applyNumberFormat="1" applyFont="1" applyBorder="1" applyAlignment="1">
      <alignment horizontal="center"/>
    </xf>
    <xf numFmtId="4" fontId="5" fillId="0" borderId="18" xfId="0" applyNumberFormat="1" applyFont="1" applyBorder="1" applyAlignment="1">
      <alignment horizontal="center" vertical="center"/>
    </xf>
    <xf numFmtId="0" fontId="31" fillId="18" borderId="14" xfId="0" applyFont="1" applyFill="1" applyBorder="1" applyAlignment="1">
      <alignment horizontal="center"/>
    </xf>
    <xf numFmtId="0" fontId="20" fillId="0" borderId="0" xfId="0" applyFont="1"/>
    <xf numFmtId="4" fontId="20" fillId="0" borderId="0" xfId="0" applyNumberFormat="1" applyFont="1"/>
    <xf numFmtId="0" fontId="20" fillId="0" borderId="0" xfId="0" applyFont="1" applyBorder="1" applyAlignment="1">
      <alignment horizontal="center"/>
    </xf>
    <xf numFmtId="0" fontId="20" fillId="0" borderId="0" xfId="0" applyFont="1" applyAlignment="1">
      <alignment horizontal="left" wrapText="1"/>
    </xf>
    <xf numFmtId="2" fontId="20" fillId="0" borderId="0" xfId="0" applyNumberFormat="1" applyFont="1" applyAlignment="1">
      <alignment horizontal="center"/>
    </xf>
    <xf numFmtId="2" fontId="20" fillId="0" borderId="0" xfId="0" applyNumberFormat="1" applyFont="1" applyAlignment="1">
      <alignment horizontal="right"/>
    </xf>
    <xf numFmtId="44" fontId="20" fillId="0" borderId="0" xfId="38" applyFont="1"/>
    <xf numFmtId="44" fontId="34" fillId="0" borderId="0" xfId="38" applyFont="1"/>
    <xf numFmtId="0" fontId="34" fillId="0" borderId="0" xfId="0" applyFont="1"/>
    <xf numFmtId="43" fontId="20" fillId="0" borderId="0" xfId="0" applyNumberFormat="1" applyFont="1" applyAlignment="1">
      <alignment horizontal="right"/>
    </xf>
    <xf numFmtId="49" fontId="20" fillId="0" borderId="0" xfId="0" applyNumberFormat="1" applyFont="1" applyBorder="1" applyAlignment="1">
      <alignment horizontal="center"/>
    </xf>
    <xf numFmtId="49" fontId="4" fillId="0" borderId="0" xfId="0" applyNumberFormat="1" applyFont="1" applyBorder="1" applyAlignment="1">
      <alignment horizontal="center"/>
    </xf>
    <xf numFmtId="0" fontId="4" fillId="0" borderId="0" xfId="0" applyFont="1" applyAlignment="1">
      <alignment horizontal="left" wrapText="1"/>
    </xf>
    <xf numFmtId="43" fontId="4" fillId="0" borderId="0" xfId="0" applyNumberFormat="1" applyFont="1" applyAlignment="1">
      <alignment horizontal="right"/>
    </xf>
    <xf numFmtId="44" fontId="5" fillId="0" borderId="0" xfId="38" applyFont="1"/>
    <xf numFmtId="0" fontId="5" fillId="0" borderId="0" xfId="0" applyFont="1"/>
    <xf numFmtId="10" fontId="4" fillId="17" borderId="10" xfId="60" applyNumberFormat="1" applyFont="1" applyFill="1" applyBorder="1" applyAlignment="1">
      <alignment horizontal="right" vertical="center"/>
    </xf>
    <xf numFmtId="4" fontId="4" fillId="17" borderId="10" xfId="38" applyNumberFormat="1" applyFont="1" applyFill="1" applyBorder="1" applyAlignment="1">
      <alignment vertical="center"/>
    </xf>
    <xf numFmtId="4" fontId="4" fillId="17" borderId="11" xfId="38" applyNumberFormat="1" applyFont="1" applyFill="1" applyBorder="1" applyAlignment="1">
      <alignment vertical="center"/>
    </xf>
    <xf numFmtId="4" fontId="4" fillId="17" borderId="10" xfId="79" applyNumberFormat="1" applyFont="1" applyFill="1" applyBorder="1" applyAlignment="1">
      <alignment vertical="center" wrapText="1"/>
    </xf>
    <xf numFmtId="0" fontId="4" fillId="17" borderId="10" xfId="0" applyFont="1" applyFill="1" applyBorder="1" applyAlignment="1">
      <alignment horizontal="center" vertical="center" wrapText="1"/>
    </xf>
    <xf numFmtId="10" fontId="4" fillId="17" borderId="11" xfId="60" applyNumberFormat="1" applyFont="1" applyFill="1" applyBorder="1" applyAlignment="1">
      <alignment vertical="center"/>
    </xf>
    <xf numFmtId="2" fontId="4" fillId="17" borderId="10" xfId="0" applyNumberFormat="1" applyFont="1" applyFill="1" applyBorder="1" applyAlignment="1">
      <alignment horizontal="right" vertical="center" wrapText="1"/>
    </xf>
    <xf numFmtId="0" fontId="5" fillId="0" borderId="0" xfId="0" applyFont="1" applyAlignment="1">
      <alignment vertical="center" wrapText="1"/>
    </xf>
    <xf numFmtId="4" fontId="5" fillId="18" borderId="23" xfId="0" applyNumberFormat="1" applyFont="1" applyFill="1" applyBorder="1" applyAlignment="1">
      <alignment vertical="center"/>
    </xf>
    <xf numFmtId="4" fontId="32" fillId="17" borderId="10" xfId="0" applyNumberFormat="1" applyFont="1" applyFill="1" applyBorder="1" applyAlignment="1">
      <alignment horizontal="center"/>
    </xf>
    <xf numFmtId="0" fontId="31" fillId="18" borderId="44" xfId="0" applyFont="1" applyFill="1" applyBorder="1" applyAlignment="1">
      <alignment horizontal="center"/>
    </xf>
    <xf numFmtId="4" fontId="32" fillId="17" borderId="11" xfId="0" applyNumberFormat="1" applyFont="1" applyFill="1" applyBorder="1" applyAlignment="1">
      <alignment horizontal="center"/>
    </xf>
    <xf numFmtId="0" fontId="62" fillId="0" borderId="0" xfId="0" applyFont="1" applyAlignment="1">
      <alignment vertical="center"/>
    </xf>
    <xf numFmtId="4" fontId="28" fillId="18" borderId="13" xfId="0" applyNumberFormat="1" applyFont="1" applyFill="1" applyBorder="1" applyAlignment="1">
      <alignment horizontal="center"/>
    </xf>
    <xf numFmtId="4" fontId="29" fillId="18" borderId="59" xfId="0" applyNumberFormat="1" applyFont="1" applyFill="1" applyBorder="1" applyAlignment="1">
      <alignment horizontal="center"/>
    </xf>
    <xf numFmtId="4" fontId="4" fillId="34" borderId="11" xfId="38" applyNumberFormat="1" applyFont="1" applyFill="1" applyBorder="1" applyAlignment="1">
      <alignment vertical="center"/>
    </xf>
    <xf numFmtId="0" fontId="4" fillId="34" borderId="10" xfId="0" applyFont="1" applyFill="1" applyBorder="1" applyAlignment="1">
      <alignment horizontal="center" vertical="center" wrapText="1"/>
    </xf>
    <xf numFmtId="4" fontId="4" fillId="34" borderId="10" xfId="79" applyNumberFormat="1" applyFont="1" applyFill="1" applyBorder="1" applyAlignment="1">
      <alignment vertical="center" wrapText="1"/>
    </xf>
    <xf numFmtId="4" fontId="4" fillId="34" borderId="10" xfId="80" applyNumberFormat="1" applyFont="1" applyFill="1" applyBorder="1" applyAlignment="1">
      <alignment horizontal="right" vertical="center" wrapText="1"/>
    </xf>
    <xf numFmtId="166" fontId="4" fillId="34" borderId="10" xfId="80" applyNumberFormat="1" applyFont="1" applyFill="1" applyBorder="1" applyAlignment="1">
      <alignment horizontal="right" vertical="center"/>
    </xf>
    <xf numFmtId="49" fontId="4" fillId="34" borderId="10" xfId="135" applyNumberFormat="1" applyFont="1" applyFill="1" applyBorder="1" applyAlignment="1">
      <alignment horizontal="center" vertical="center" wrapText="1"/>
    </xf>
    <xf numFmtId="0" fontId="4" fillId="34" borderId="10" xfId="135" applyNumberFormat="1" applyFont="1" applyFill="1" applyBorder="1" applyAlignment="1">
      <alignment horizontal="center" vertical="center"/>
    </xf>
    <xf numFmtId="4" fontId="4" fillId="34" borderId="10" xfId="80" applyNumberFormat="1" applyFont="1" applyFill="1" applyBorder="1" applyAlignment="1">
      <alignment horizontal="center" vertical="center" wrapText="1"/>
    </xf>
    <xf numFmtId="4" fontId="0" fillId="0" borderId="0" xfId="0" applyNumberFormat="1"/>
    <xf numFmtId="10" fontId="65" fillId="35" borderId="15" xfId="0" applyNumberFormat="1" applyFont="1" applyFill="1" applyBorder="1" applyAlignment="1">
      <alignment horizontal="center"/>
    </xf>
    <xf numFmtId="10" fontId="65" fillId="35" borderId="48" xfId="0" applyNumberFormat="1" applyFont="1" applyFill="1" applyBorder="1" applyAlignment="1">
      <alignment horizontal="center"/>
    </xf>
    <xf numFmtId="4" fontId="32" fillId="0" borderId="10" xfId="0" applyNumberFormat="1" applyFont="1" applyBorder="1" applyAlignment="1">
      <alignment horizontal="center" vertical="center"/>
    </xf>
    <xf numFmtId="4" fontId="32" fillId="17" borderId="10" xfId="0" applyNumberFormat="1" applyFont="1" applyFill="1" applyBorder="1" applyAlignment="1">
      <alignment horizontal="center" vertical="center"/>
    </xf>
    <xf numFmtId="4" fontId="32" fillId="17" borderId="11" xfId="0" applyNumberFormat="1" applyFont="1" applyFill="1" applyBorder="1" applyAlignment="1">
      <alignment horizontal="center" vertical="center"/>
    </xf>
    <xf numFmtId="4" fontId="32" fillId="0" borderId="11" xfId="0" applyNumberFormat="1" applyFont="1" applyBorder="1" applyAlignment="1">
      <alignment horizontal="center" vertical="center"/>
    </xf>
    <xf numFmtId="4" fontId="31" fillId="18" borderId="18" xfId="0" applyNumberFormat="1" applyFont="1" applyFill="1" applyBorder="1" applyAlignment="1">
      <alignment horizontal="center" vertical="center"/>
    </xf>
    <xf numFmtId="4" fontId="31" fillId="18" borderId="49" xfId="0" applyNumberFormat="1" applyFont="1" applyFill="1" applyBorder="1" applyAlignment="1">
      <alignment horizontal="center" vertical="center"/>
    </xf>
    <xf numFmtId="10" fontId="65" fillId="0" borderId="47" xfId="0" applyNumberFormat="1" applyFont="1" applyBorder="1" applyAlignment="1">
      <alignment horizontal="center" vertical="center"/>
    </xf>
    <xf numFmtId="10" fontId="31" fillId="0" borderId="20" xfId="0" applyNumberFormat="1" applyFont="1" applyBorder="1" applyAlignment="1">
      <alignment horizontal="center"/>
    </xf>
    <xf numFmtId="10" fontId="65" fillId="0" borderId="50" xfId="0" applyNumberFormat="1" applyFont="1" applyBorder="1" applyAlignment="1">
      <alignment horizontal="center" vertical="center"/>
    </xf>
    <xf numFmtId="0" fontId="40" fillId="0" borderId="0" xfId="0" applyFont="1"/>
    <xf numFmtId="0" fontId="66" fillId="0" borderId="0" xfId="0" applyFont="1"/>
    <xf numFmtId="0" fontId="69" fillId="0" borderId="0" xfId="0" applyFont="1" applyAlignment="1">
      <alignment vertical="center" textRotation="255"/>
    </xf>
    <xf numFmtId="0" fontId="27" fillId="0" borderId="0" xfId="0" applyFont="1"/>
    <xf numFmtId="0" fontId="4" fillId="0" borderId="0" xfId="0" applyFont="1" applyAlignment="1">
      <alignment horizontal="center"/>
    </xf>
    <xf numFmtId="0" fontId="66" fillId="0" borderId="0" xfId="0" applyFont="1" applyAlignment="1">
      <alignment horizontal="center"/>
    </xf>
    <xf numFmtId="0" fontId="66" fillId="0" borderId="0" xfId="0" applyFont="1" applyAlignment="1">
      <alignment horizontal="left" wrapText="1"/>
    </xf>
    <xf numFmtId="0" fontId="33" fillId="0" borderId="0" xfId="0" applyFont="1" applyAlignment="1">
      <alignment vertical="center" textRotation="255"/>
    </xf>
    <xf numFmtId="0" fontId="36" fillId="0" borderId="0" xfId="0" applyFont="1" applyBorder="1" applyAlignment="1" applyProtection="1">
      <alignment vertical="top" wrapText="1"/>
      <protection locked="0"/>
    </xf>
    <xf numFmtId="10" fontId="66" fillId="0" borderId="0" xfId="60" applyNumberFormat="1" applyFont="1"/>
    <xf numFmtId="0" fontId="74" fillId="0" borderId="0" xfId="0" applyFont="1" applyAlignment="1">
      <alignment horizontal="center" vertical="center" wrapText="1"/>
    </xf>
    <xf numFmtId="9" fontId="4" fillId="17" borderId="10" xfId="0" applyNumberFormat="1" applyFont="1" applyFill="1" applyBorder="1" applyAlignment="1">
      <alignment horizontal="center" vertical="center" wrapText="1"/>
    </xf>
    <xf numFmtId="0" fontId="74" fillId="0" borderId="0" xfId="0" applyFont="1" applyAlignment="1">
      <alignment vertical="center" wrapText="1"/>
    </xf>
    <xf numFmtId="0" fontId="75" fillId="0" borderId="0" xfId="0" applyFont="1" applyAlignment="1">
      <alignment vertical="center"/>
    </xf>
    <xf numFmtId="10" fontId="65" fillId="35" borderId="10" xfId="0" applyNumberFormat="1" applyFont="1" applyFill="1" applyBorder="1" applyAlignment="1">
      <alignment horizontal="center" vertical="center"/>
    </xf>
    <xf numFmtId="10" fontId="65" fillId="38" borderId="15" xfId="0" applyNumberFormat="1" applyFont="1" applyFill="1" applyBorder="1" applyAlignment="1">
      <alignment horizontal="center" vertical="center"/>
    </xf>
    <xf numFmtId="10" fontId="65" fillId="38" borderId="10" xfId="0" applyNumberFormat="1" applyFont="1" applyFill="1" applyBorder="1" applyAlignment="1">
      <alignment horizontal="center" vertical="center"/>
    </xf>
    <xf numFmtId="10" fontId="65" fillId="35" borderId="15" xfId="0" applyNumberFormat="1" applyFont="1" applyFill="1" applyBorder="1" applyAlignment="1">
      <alignment horizontal="center" vertical="center"/>
    </xf>
    <xf numFmtId="4" fontId="5" fillId="17" borderId="10" xfId="79" applyNumberFormat="1" applyFont="1" applyFill="1" applyBorder="1" applyAlignment="1">
      <alignment vertical="center" wrapText="1"/>
    </xf>
    <xf numFmtId="44" fontId="5" fillId="37" borderId="10" xfId="38" applyFont="1" applyFill="1" applyBorder="1" applyAlignment="1">
      <alignment horizontal="center" vertical="center" wrapText="1"/>
    </xf>
    <xf numFmtId="44" fontId="5" fillId="37" borderId="78" xfId="38" applyFont="1" applyFill="1" applyBorder="1" applyAlignment="1">
      <alignment horizontal="center" vertical="center" wrapText="1"/>
    </xf>
    <xf numFmtId="44" fontId="5" fillId="37" borderId="18" xfId="38" applyFont="1" applyFill="1" applyBorder="1" applyAlignment="1">
      <alignment horizontal="center" vertical="center" wrapText="1"/>
    </xf>
    <xf numFmtId="44" fontId="5" fillId="37" borderId="24" xfId="38" applyFont="1" applyFill="1" applyBorder="1" applyAlignment="1">
      <alignment horizontal="center" vertical="center" wrapText="1"/>
    </xf>
    <xf numFmtId="0" fontId="68" fillId="36" borderId="83" xfId="0" applyFont="1" applyFill="1" applyBorder="1" applyAlignment="1">
      <alignment horizontal="center" vertical="center" wrapText="1"/>
    </xf>
    <xf numFmtId="2" fontId="68" fillId="36" borderId="15" xfId="0" applyNumberFormat="1" applyFont="1" applyFill="1" applyBorder="1" applyAlignment="1">
      <alignment horizontal="left" vertical="center" wrapText="1"/>
    </xf>
    <xf numFmtId="10" fontId="67" fillId="36" borderId="15" xfId="78" applyNumberFormat="1" applyFont="1" applyFill="1" applyBorder="1" applyAlignment="1">
      <alignment horizontal="center" vertical="center"/>
    </xf>
    <xf numFmtId="4" fontId="68" fillId="36" borderId="84" xfId="0" applyNumberFormat="1" applyFont="1" applyFill="1" applyBorder="1" applyAlignment="1">
      <alignment vertical="center"/>
    </xf>
    <xf numFmtId="10" fontId="67" fillId="36" borderId="72" xfId="78" applyNumberFormat="1" applyFont="1" applyFill="1" applyBorder="1" applyAlignment="1">
      <alignment horizontal="center" vertical="center"/>
    </xf>
    <xf numFmtId="4" fontId="68" fillId="36" borderId="85" xfId="0" applyNumberFormat="1" applyFont="1" applyFill="1" applyBorder="1" applyAlignment="1">
      <alignment vertical="center"/>
    </xf>
    <xf numFmtId="0" fontId="68" fillId="17" borderId="86" xfId="0" applyFont="1" applyFill="1" applyBorder="1" applyAlignment="1">
      <alignment horizontal="center" vertical="center" wrapText="1"/>
    </xf>
    <xf numFmtId="0" fontId="67" fillId="17" borderId="10" xfId="0" applyFont="1" applyFill="1" applyBorder="1" applyAlignment="1">
      <alignment horizontal="center" vertical="center" wrapText="1"/>
    </xf>
    <xf numFmtId="10" fontId="67" fillId="0" borderId="10" xfId="0" applyNumberFormat="1" applyFont="1" applyBorder="1"/>
    <xf numFmtId="0" fontId="67" fillId="0" borderId="17" xfId="0" applyFont="1" applyBorder="1"/>
    <xf numFmtId="10" fontId="67" fillId="0" borderId="78" xfId="0" applyNumberFormat="1" applyFont="1" applyBorder="1"/>
    <xf numFmtId="0" fontId="67" fillId="0" borderId="79" xfId="0" applyFont="1" applyBorder="1"/>
    <xf numFmtId="0" fontId="68" fillId="36" borderId="86" xfId="0" applyFont="1" applyFill="1" applyBorder="1" applyAlignment="1">
      <alignment horizontal="center" vertical="center" wrapText="1"/>
    </xf>
    <xf numFmtId="10" fontId="67" fillId="36" borderId="10" xfId="78" applyNumberFormat="1" applyFont="1" applyFill="1" applyBorder="1" applyAlignment="1">
      <alignment horizontal="center" vertical="center"/>
    </xf>
    <xf numFmtId="4" fontId="68" fillId="36" borderId="17" xfId="0" applyNumberFormat="1" applyFont="1" applyFill="1" applyBorder="1"/>
    <xf numFmtId="4" fontId="68" fillId="36" borderId="79" xfId="0" applyNumberFormat="1" applyFont="1" applyFill="1" applyBorder="1"/>
    <xf numFmtId="10" fontId="67" fillId="17" borderId="10" xfId="0" applyNumberFormat="1" applyFont="1" applyFill="1" applyBorder="1"/>
    <xf numFmtId="0" fontId="68" fillId="0" borderId="17" xfId="0" applyFont="1" applyBorder="1"/>
    <xf numFmtId="10" fontId="67" fillId="17" borderId="78" xfId="0" applyNumberFormat="1" applyFont="1" applyFill="1" applyBorder="1"/>
    <xf numFmtId="0" fontId="68" fillId="0" borderId="79" xfId="0" applyFont="1" applyBorder="1"/>
    <xf numFmtId="4" fontId="68" fillId="36" borderId="10" xfId="79" applyNumberFormat="1" applyFont="1" applyFill="1" applyBorder="1" applyAlignment="1">
      <alignment vertical="center" wrapText="1"/>
    </xf>
    <xf numFmtId="0" fontId="68" fillId="17" borderId="10" xfId="0" applyFont="1" applyFill="1" applyBorder="1" applyAlignment="1">
      <alignment horizontal="center" vertical="center" wrapText="1"/>
    </xf>
    <xf numFmtId="4" fontId="68" fillId="36" borderId="17" xfId="0" applyNumberFormat="1" applyFont="1" applyFill="1" applyBorder="1" applyAlignment="1">
      <alignment horizontal="right" vertical="center"/>
    </xf>
    <xf numFmtId="4" fontId="68" fillId="36" borderId="79" xfId="0" applyNumberFormat="1" applyFont="1" applyFill="1" applyBorder="1" applyAlignment="1">
      <alignment horizontal="right" vertical="center"/>
    </xf>
    <xf numFmtId="10" fontId="67" fillId="37" borderId="89" xfId="0" applyNumberFormat="1" applyFont="1" applyFill="1" applyBorder="1" applyAlignment="1">
      <alignment horizontal="center" vertical="center"/>
    </xf>
    <xf numFmtId="4" fontId="68" fillId="37" borderId="90" xfId="38" applyNumberFormat="1" applyFont="1" applyFill="1" applyBorder="1" applyAlignment="1">
      <alignment vertical="center"/>
    </xf>
    <xf numFmtId="4" fontId="68" fillId="37" borderId="91" xfId="38" applyNumberFormat="1" applyFont="1" applyFill="1" applyBorder="1" applyAlignment="1">
      <alignment vertical="center"/>
    </xf>
    <xf numFmtId="0" fontId="5" fillId="36" borderId="18" xfId="0" applyFont="1" applyFill="1" applyBorder="1" applyAlignment="1">
      <alignment horizontal="center" vertical="center" wrapText="1"/>
    </xf>
    <xf numFmtId="0" fontId="5" fillId="36" borderId="81" xfId="0" applyFont="1" applyFill="1" applyBorder="1" applyAlignment="1">
      <alignment horizontal="center" vertical="center" wrapText="1"/>
    </xf>
    <xf numFmtId="4" fontId="4" fillId="17" borderId="17" xfId="38" applyNumberFormat="1" applyFont="1" applyFill="1" applyBorder="1" applyAlignment="1">
      <alignment vertical="center"/>
    </xf>
    <xf numFmtId="0" fontId="4" fillId="0" borderId="88" xfId="0" applyFont="1" applyBorder="1" applyAlignment="1">
      <alignment horizontal="center"/>
    </xf>
    <xf numFmtId="49" fontId="4" fillId="0" borderId="88" xfId="0" applyNumberFormat="1" applyFont="1" applyBorder="1" applyAlignment="1">
      <alignment horizontal="center"/>
    </xf>
    <xf numFmtId="0" fontId="4" fillId="0" borderId="96" xfId="0" applyFont="1" applyBorder="1" applyAlignment="1">
      <alignment horizontal="left" wrapText="1"/>
    </xf>
    <xf numFmtId="0" fontId="4" fillId="34" borderId="86" xfId="135" applyNumberFormat="1" applyFont="1" applyFill="1" applyBorder="1" applyAlignment="1">
      <alignment horizontal="center" vertical="center"/>
    </xf>
    <xf numFmtId="10" fontId="5" fillId="37" borderId="109" xfId="60" applyNumberFormat="1" applyFont="1" applyFill="1" applyBorder="1" applyAlignment="1" applyProtection="1">
      <alignment vertical="center" wrapText="1"/>
      <protection locked="0"/>
    </xf>
    <xf numFmtId="0" fontId="27" fillId="0" borderId="0" xfId="0" applyFont="1" applyAlignment="1">
      <alignment horizontal="left" vertical="center" wrapText="1"/>
    </xf>
    <xf numFmtId="0" fontId="74" fillId="0" borderId="0" xfId="0" applyFont="1" applyAlignment="1">
      <alignment horizontal="center" vertical="center" wrapText="1"/>
    </xf>
    <xf numFmtId="0" fontId="72" fillId="0" borderId="13" xfId="0" applyFont="1" applyBorder="1" applyAlignment="1">
      <alignment horizontal="center" vertical="top" wrapText="1"/>
    </xf>
    <xf numFmtId="0" fontId="5" fillId="37" borderId="75" xfId="0" applyFont="1" applyFill="1" applyBorder="1" applyAlignment="1">
      <alignment horizontal="center" vertical="center"/>
    </xf>
    <xf numFmtId="0" fontId="5" fillId="37" borderId="76" xfId="0" applyFont="1" applyFill="1" applyBorder="1" applyAlignment="1">
      <alignment horizontal="center" vertical="center"/>
    </xf>
    <xf numFmtId="44" fontId="5" fillId="37" borderId="79" xfId="38" applyFont="1" applyFill="1" applyBorder="1" applyAlignment="1">
      <alignment horizontal="center" vertical="center" wrapText="1"/>
    </xf>
    <xf numFmtId="44" fontId="5" fillId="37" borderId="82" xfId="38" applyFont="1" applyFill="1" applyBorder="1" applyAlignment="1">
      <alignment horizontal="center" vertical="center" wrapText="1"/>
    </xf>
    <xf numFmtId="0" fontId="71" fillId="0" borderId="92" xfId="0" applyFont="1" applyBorder="1" applyAlignment="1" applyProtection="1">
      <alignment horizontal="center" vertical="top" wrapText="1"/>
      <protection locked="0"/>
    </xf>
    <xf numFmtId="0" fontId="71" fillId="0" borderId="93" xfId="0" applyFont="1" applyBorder="1" applyAlignment="1" applyProtection="1">
      <alignment horizontal="center" vertical="top" wrapText="1"/>
      <protection locked="0"/>
    </xf>
    <xf numFmtId="0" fontId="71" fillId="0" borderId="94" xfId="0" applyFont="1" applyBorder="1" applyAlignment="1" applyProtection="1">
      <alignment horizontal="center" vertical="top" wrapText="1"/>
      <protection locked="0"/>
    </xf>
    <xf numFmtId="0" fontId="71" fillId="0" borderId="48" xfId="0" applyFont="1" applyBorder="1" applyAlignment="1" applyProtection="1">
      <alignment horizontal="center" vertical="top" wrapText="1"/>
      <protection locked="0"/>
    </xf>
    <xf numFmtId="0" fontId="71" fillId="0" borderId="25" xfId="0" applyFont="1" applyBorder="1" applyAlignment="1" applyProtection="1">
      <alignment horizontal="center" vertical="top" wrapText="1"/>
      <protection locked="0"/>
    </xf>
    <xf numFmtId="0" fontId="71" fillId="0" borderId="72" xfId="0" applyFont="1" applyBorder="1" applyAlignment="1" applyProtection="1">
      <alignment horizontal="center" vertical="top" wrapText="1"/>
      <protection locked="0"/>
    </xf>
    <xf numFmtId="0" fontId="40" fillId="0" borderId="0" xfId="0" applyFont="1" applyAlignment="1">
      <alignment horizontal="center"/>
    </xf>
    <xf numFmtId="0" fontId="63"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vertical="center" wrapText="1"/>
    </xf>
    <xf numFmtId="0" fontId="75" fillId="0" borderId="0" xfId="0" applyFont="1" applyAlignment="1">
      <alignment horizontal="center" vertical="center" wrapText="1"/>
    </xf>
    <xf numFmtId="0" fontId="27" fillId="0" borderId="0" xfId="0" applyFont="1" applyAlignment="1">
      <alignment horizontal="left" vertical="center" wrapText="1"/>
    </xf>
    <xf numFmtId="0" fontId="26" fillId="0" borderId="0" xfId="0" quotePrefix="1" applyFont="1" applyAlignment="1">
      <alignment horizontal="left" vertical="distributed" wrapText="1"/>
    </xf>
    <xf numFmtId="4" fontId="5" fillId="37" borderId="73" xfId="38" applyNumberFormat="1" applyFont="1" applyFill="1" applyBorder="1" applyAlignment="1">
      <alignment horizontal="center" vertical="center"/>
    </xf>
    <xf numFmtId="4" fontId="5" fillId="37" borderId="74" xfId="38" applyNumberFormat="1" applyFont="1" applyFill="1" applyBorder="1" applyAlignment="1">
      <alignment horizontal="center" vertical="center"/>
    </xf>
    <xf numFmtId="0" fontId="5" fillId="37" borderId="73" xfId="0" applyFont="1" applyFill="1" applyBorder="1" applyAlignment="1">
      <alignment horizontal="center" vertical="center"/>
    </xf>
    <xf numFmtId="0" fontId="5" fillId="37" borderId="80" xfId="0" applyFont="1" applyFill="1" applyBorder="1" applyAlignment="1">
      <alignment horizontal="center" vertical="center"/>
    </xf>
    <xf numFmtId="0" fontId="5" fillId="37" borderId="77" xfId="0" applyFont="1" applyFill="1" applyBorder="1" applyAlignment="1">
      <alignment horizontal="center" vertical="center" wrapText="1"/>
    </xf>
    <xf numFmtId="0" fontId="5" fillId="37" borderId="18" xfId="0" applyFont="1" applyFill="1" applyBorder="1" applyAlignment="1">
      <alignment horizontal="center" vertical="center" wrapText="1"/>
    </xf>
    <xf numFmtId="44" fontId="5" fillId="37" borderId="17" xfId="38" applyFont="1" applyFill="1" applyBorder="1" applyAlignment="1">
      <alignment horizontal="center" vertical="center" wrapText="1"/>
    </xf>
    <xf numFmtId="44" fontId="5" fillId="37" borderId="81" xfId="38" applyFont="1" applyFill="1" applyBorder="1" applyAlignment="1">
      <alignment horizontal="center" vertical="center" wrapText="1"/>
    </xf>
    <xf numFmtId="0" fontId="68" fillId="37" borderId="87" xfId="0" applyFont="1" applyFill="1" applyBorder="1" applyAlignment="1">
      <alignment horizontal="center" vertical="center" wrapText="1"/>
    </xf>
    <xf numFmtId="0" fontId="68" fillId="37" borderId="88" xfId="0" applyFont="1" applyFill="1" applyBorder="1" applyAlignment="1">
      <alignment horizontal="center" vertical="center" wrapText="1"/>
    </xf>
    <xf numFmtId="0" fontId="70" fillId="0" borderId="15" xfId="0" applyFont="1" applyBorder="1" applyAlignment="1">
      <alignment horizontal="center" vertical="top" wrapText="1"/>
    </xf>
    <xf numFmtId="0" fontId="72" fillId="0" borderId="10" xfId="0" applyFont="1" applyBorder="1" applyAlignment="1">
      <alignment horizontal="center" vertical="top" wrapText="1"/>
    </xf>
    <xf numFmtId="0" fontId="5" fillId="36" borderId="97" xfId="0" applyFont="1" applyFill="1" applyBorder="1" applyAlignment="1">
      <alignment horizontal="center" vertical="center" wrapText="1"/>
    </xf>
    <xf numFmtId="0" fontId="5" fillId="36" borderId="93" xfId="0" applyFont="1" applyFill="1" applyBorder="1" applyAlignment="1">
      <alignment horizontal="center" vertical="center" wrapText="1"/>
    </xf>
    <xf numFmtId="0" fontId="5" fillId="36" borderId="98" xfId="0" applyFont="1" applyFill="1" applyBorder="1" applyAlignment="1">
      <alignment horizontal="center" vertical="center" wrapText="1"/>
    </xf>
    <xf numFmtId="2" fontId="5" fillId="36" borderId="37" xfId="0" applyNumberFormat="1" applyFont="1" applyFill="1" applyBorder="1" applyAlignment="1">
      <alignment horizontal="center" vertical="center"/>
    </xf>
    <xf numFmtId="2" fontId="5" fillId="36" borderId="101" xfId="0" applyNumberFormat="1" applyFont="1" applyFill="1" applyBorder="1" applyAlignment="1">
      <alignment horizontal="center" vertical="center"/>
    </xf>
    <xf numFmtId="2" fontId="5" fillId="36" borderId="105" xfId="0" applyNumberFormat="1" applyFont="1" applyFill="1" applyBorder="1" applyAlignment="1">
      <alignment horizontal="center" vertical="center"/>
    </xf>
    <xf numFmtId="43" fontId="5" fillId="36" borderId="37" xfId="0" applyNumberFormat="1" applyFont="1" applyFill="1" applyBorder="1" applyAlignment="1">
      <alignment horizontal="center" vertical="center" wrapText="1"/>
    </xf>
    <xf numFmtId="43" fontId="5" fillId="36" borderId="101" xfId="0" applyNumberFormat="1" applyFont="1" applyFill="1" applyBorder="1" applyAlignment="1">
      <alignment horizontal="center" vertical="center" wrapText="1"/>
    </xf>
    <xf numFmtId="43" fontId="5" fillId="36" borderId="105" xfId="0" applyNumberFormat="1" applyFont="1" applyFill="1" applyBorder="1" applyAlignment="1">
      <alignment horizontal="center" vertical="center" wrapText="1"/>
    </xf>
    <xf numFmtId="0" fontId="5" fillId="36" borderId="37" xfId="0" applyFont="1" applyFill="1" applyBorder="1" applyAlignment="1">
      <alignment horizontal="center" vertical="center" wrapText="1"/>
    </xf>
    <xf numFmtId="0" fontId="5" fillId="36" borderId="101" xfId="0" applyFont="1" applyFill="1" applyBorder="1" applyAlignment="1">
      <alignment horizontal="center" vertical="center" wrapText="1"/>
    </xf>
    <xf numFmtId="0" fontId="5" fillId="36" borderId="105"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38" fillId="0" borderId="0" xfId="0" applyFont="1" applyAlignment="1" applyProtection="1">
      <alignment horizontal="left" vertical="center" wrapText="1"/>
      <protection locked="0"/>
    </xf>
    <xf numFmtId="0" fontId="70" fillId="0" borderId="15" xfId="0" applyFont="1" applyFill="1" applyBorder="1" applyAlignment="1" applyProtection="1">
      <alignment horizontal="center" vertical="top" wrapText="1"/>
      <protection locked="0"/>
    </xf>
    <xf numFmtId="0" fontId="71" fillId="0" borderId="10" xfId="0" applyFont="1" applyBorder="1" applyAlignment="1" applyProtection="1">
      <alignment horizontal="center" vertical="top" wrapText="1"/>
      <protection locked="0"/>
    </xf>
    <xf numFmtId="0" fontId="72" fillId="0" borderId="10" xfId="0" applyFont="1" applyBorder="1" applyAlignment="1" applyProtection="1">
      <alignment horizontal="center" vertical="top" wrapText="1"/>
      <protection locked="0"/>
    </xf>
    <xf numFmtId="4" fontId="38" fillId="0" borderId="12" xfId="0" applyNumberFormat="1" applyFont="1" applyBorder="1" applyAlignment="1" applyProtection="1">
      <alignment horizontal="left" vertical="center" wrapText="1"/>
      <protection locked="0"/>
    </xf>
    <xf numFmtId="4" fontId="38" fillId="0" borderId="0" xfId="0" applyNumberFormat="1" applyFont="1" applyBorder="1" applyAlignment="1" applyProtection="1">
      <alignment horizontal="left" vertical="center" wrapText="1"/>
      <protection locked="0"/>
    </xf>
    <xf numFmtId="0" fontId="37" fillId="0" borderId="12" xfId="0" applyFont="1" applyBorder="1" applyAlignment="1" applyProtection="1">
      <alignment horizontal="center" vertical="center" textRotation="255"/>
      <protection locked="0"/>
    </xf>
    <xf numFmtId="0" fontId="37" fillId="0" borderId="0" xfId="0" applyFont="1" applyBorder="1" applyAlignment="1" applyProtection="1">
      <alignment horizontal="center" vertical="center" textRotation="255"/>
      <protection locked="0"/>
    </xf>
    <xf numFmtId="4" fontId="38" fillId="0" borderId="0" xfId="0" applyNumberFormat="1" applyFont="1" applyAlignment="1" applyProtection="1">
      <alignment horizontal="left" vertical="center" wrapText="1"/>
      <protection locked="0"/>
    </xf>
    <xf numFmtId="0" fontId="39" fillId="0" borderId="0" xfId="0" quotePrefix="1" applyFont="1" applyBorder="1" applyAlignment="1" applyProtection="1">
      <alignment horizontal="left" vertical="center" wrapText="1"/>
      <protection locked="0"/>
    </xf>
    <xf numFmtId="4" fontId="38" fillId="0" borderId="0" xfId="0" applyNumberFormat="1" applyFont="1" applyAlignment="1" applyProtection="1">
      <alignment horizontal="left" vertical="center"/>
      <protection locked="0"/>
    </xf>
    <xf numFmtId="4" fontId="37" fillId="0" borderId="0" xfId="0" applyNumberFormat="1" applyFont="1" applyAlignment="1" applyProtection="1">
      <alignment horizontal="left" vertical="center" wrapText="1"/>
      <protection locked="0"/>
    </xf>
    <xf numFmtId="10" fontId="5" fillId="37" borderId="109" xfId="60" applyNumberFormat="1" applyFont="1" applyFill="1" applyBorder="1" applyAlignment="1" applyProtection="1">
      <alignment horizontal="center" vertical="center" wrapText="1"/>
      <protection locked="0"/>
    </xf>
    <xf numFmtId="0" fontId="40" fillId="0" borderId="0" xfId="0" applyFont="1" applyBorder="1" applyAlignment="1" applyProtection="1">
      <alignment horizontal="center"/>
      <protection locked="0"/>
    </xf>
    <xf numFmtId="0" fontId="63" fillId="0" borderId="0" xfId="0" applyFont="1" applyBorder="1" applyAlignment="1">
      <alignment horizontal="center"/>
    </xf>
    <xf numFmtId="0" fontId="63" fillId="17" borderId="0" xfId="0" applyFont="1" applyFill="1" applyBorder="1" applyAlignment="1">
      <alignment horizontal="center" vertical="center"/>
    </xf>
    <xf numFmtId="0" fontId="5" fillId="36" borderId="100" xfId="0" applyFont="1" applyFill="1" applyBorder="1" applyAlignment="1">
      <alignment horizontal="center" vertical="center"/>
    </xf>
    <xf numFmtId="0" fontId="5" fillId="36" borderId="104" xfId="0" applyFont="1" applyFill="1" applyBorder="1" applyAlignment="1">
      <alignment horizontal="center" vertical="center"/>
    </xf>
    <xf numFmtId="0" fontId="5" fillId="37" borderId="108" xfId="0" applyFont="1" applyFill="1" applyBorder="1" applyAlignment="1">
      <alignment horizontal="center" vertical="center" wrapText="1"/>
    </xf>
    <xf numFmtId="0" fontId="5" fillId="37" borderId="109" xfId="0" applyFont="1" applyFill="1" applyBorder="1" applyAlignment="1">
      <alignment horizontal="center" vertical="center" wrapText="1"/>
    </xf>
    <xf numFmtId="4" fontId="31" fillId="0" borderId="45" xfId="0" applyNumberFormat="1" applyFont="1" applyBorder="1" applyAlignment="1">
      <alignment horizontal="center" vertical="center"/>
    </xf>
    <xf numFmtId="0" fontId="31" fillId="0" borderId="65" xfId="0" applyFont="1" applyBorder="1" applyAlignment="1">
      <alignment horizontal="center" vertical="center"/>
    </xf>
    <xf numFmtId="4" fontId="4" fillId="0" borderId="37" xfId="0" applyNumberFormat="1" applyFont="1" applyBorder="1" applyAlignment="1">
      <alignment horizontal="center" vertical="center"/>
    </xf>
    <xf numFmtId="4" fontId="4" fillId="0" borderId="15" xfId="0" applyNumberFormat="1" applyFont="1" applyBorder="1" applyAlignment="1">
      <alignment horizontal="center" vertical="center"/>
    </xf>
    <xf numFmtId="10" fontId="28" fillId="18" borderId="15" xfId="78" applyNumberFormat="1" applyFont="1" applyFill="1" applyBorder="1" applyAlignment="1">
      <alignment horizontal="center" vertical="center"/>
    </xf>
    <xf numFmtId="10" fontId="28" fillId="18" borderId="10" xfId="78" applyNumberFormat="1" applyFont="1" applyFill="1" applyBorder="1" applyAlignment="1">
      <alignment horizontal="center" vertical="center"/>
    </xf>
    <xf numFmtId="0" fontId="72" fillId="0" borderId="19" xfId="0" applyFont="1" applyBorder="1" applyAlignment="1">
      <alignment horizontal="center" vertical="top" wrapText="1"/>
    </xf>
    <xf numFmtId="0" fontId="72" fillId="0" borderId="13" xfId="0" applyFont="1" applyBorder="1" applyAlignment="1">
      <alignment horizontal="center" vertical="top" wrapText="1"/>
    </xf>
    <xf numFmtId="0" fontId="33" fillId="0" borderId="54" xfId="0" applyFont="1" applyBorder="1" applyAlignment="1">
      <alignment horizontal="center"/>
    </xf>
    <xf numFmtId="49" fontId="5" fillId="18" borderId="70" xfId="0" applyNumberFormat="1" applyFont="1" applyFill="1" applyBorder="1" applyAlignment="1">
      <alignment horizontal="center" vertical="center" wrapText="1"/>
    </xf>
    <xf numFmtId="49" fontId="5" fillId="18" borderId="69" xfId="0" applyNumberFormat="1" applyFont="1" applyFill="1" applyBorder="1" applyAlignment="1">
      <alignment horizontal="center" vertical="center" wrapText="1"/>
    </xf>
    <xf numFmtId="4" fontId="5" fillId="34" borderId="37" xfId="79" applyNumberFormat="1" applyFont="1" applyFill="1" applyBorder="1" applyAlignment="1">
      <alignment horizontal="center" vertical="center" wrapText="1"/>
    </xf>
    <xf numFmtId="4" fontId="5" fillId="34" borderId="15" xfId="79" applyNumberFormat="1" applyFont="1" applyFill="1" applyBorder="1" applyAlignment="1">
      <alignment horizontal="center" vertical="center" wrapText="1"/>
    </xf>
    <xf numFmtId="0" fontId="72" fillId="0" borderId="36" xfId="0" applyFont="1" applyBorder="1" applyAlignment="1">
      <alignment horizontal="center" vertical="top" wrapText="1"/>
    </xf>
    <xf numFmtId="0" fontId="72" fillId="0" borderId="42" xfId="0" applyFont="1" applyBorder="1" applyAlignment="1">
      <alignment horizontal="center" vertical="top" wrapText="1"/>
    </xf>
    <xf numFmtId="0" fontId="72" fillId="0" borderId="43" xfId="0" applyFont="1" applyBorder="1" applyAlignment="1">
      <alignment horizontal="center" vertical="top" wrapText="1"/>
    </xf>
    <xf numFmtId="10" fontId="5" fillId="18" borderId="53" xfId="0" applyNumberFormat="1" applyFont="1" applyFill="1" applyBorder="1" applyAlignment="1">
      <alignment horizontal="center"/>
    </xf>
    <xf numFmtId="10" fontId="5" fillId="18" borderId="42" xfId="0" applyNumberFormat="1" applyFont="1" applyFill="1" applyBorder="1" applyAlignment="1">
      <alignment horizontal="center"/>
    </xf>
    <xf numFmtId="10" fontId="5" fillId="18" borderId="43" xfId="0" applyNumberFormat="1" applyFont="1" applyFill="1" applyBorder="1" applyAlignment="1">
      <alignment horizontal="center"/>
    </xf>
    <xf numFmtId="10" fontId="5" fillId="18" borderId="55" xfId="0" applyNumberFormat="1" applyFont="1" applyFill="1" applyBorder="1" applyAlignment="1">
      <alignment horizontal="center" vertical="center"/>
    </xf>
    <xf numFmtId="10" fontId="5" fillId="18" borderId="56" xfId="0" applyNumberFormat="1" applyFont="1" applyFill="1" applyBorder="1" applyAlignment="1">
      <alignment horizontal="center" vertical="center"/>
    </xf>
    <xf numFmtId="10" fontId="5" fillId="18" borderId="57" xfId="0" applyNumberFormat="1" applyFont="1" applyFill="1" applyBorder="1" applyAlignment="1">
      <alignment horizontal="center" vertical="center"/>
    </xf>
    <xf numFmtId="0" fontId="5" fillId="18" borderId="53" xfId="0" applyFont="1" applyFill="1" applyBorder="1" applyAlignment="1">
      <alignment horizontal="center" vertical="center"/>
    </xf>
    <xf numFmtId="0" fontId="5" fillId="18" borderId="43" xfId="0" applyFont="1" applyFill="1" applyBorder="1" applyAlignment="1">
      <alignment horizontal="center" vertical="center"/>
    </xf>
    <xf numFmtId="0" fontId="5" fillId="18" borderId="62" xfId="0" applyFont="1" applyFill="1" applyBorder="1" applyAlignment="1">
      <alignment horizontal="center" vertical="center"/>
    </xf>
    <xf numFmtId="0" fontId="5" fillId="18" borderId="63" xfId="0" applyFont="1" applyFill="1" applyBorder="1" applyAlignment="1">
      <alignment horizontal="center" vertical="center"/>
    </xf>
    <xf numFmtId="49" fontId="5" fillId="18" borderId="68" xfId="0" applyNumberFormat="1" applyFont="1" applyFill="1" applyBorder="1" applyAlignment="1">
      <alignment horizontal="center" vertical="center" wrapText="1"/>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31" fillId="0" borderId="45" xfId="0" applyFont="1" applyBorder="1" applyAlignment="1">
      <alignment horizontal="center" vertical="center" wrapText="1"/>
    </xf>
    <xf numFmtId="0" fontId="31" fillId="0" borderId="46" xfId="0" applyFont="1" applyBorder="1" applyAlignment="1">
      <alignment horizontal="center" vertical="center" wrapText="1"/>
    </xf>
    <xf numFmtId="0" fontId="5" fillId="18" borderId="19" xfId="0" applyFont="1" applyFill="1" applyBorder="1" applyAlignment="1">
      <alignment horizontal="center"/>
    </xf>
    <xf numFmtId="0" fontId="5" fillId="18" borderId="39" xfId="0" applyFont="1" applyFill="1" applyBorder="1" applyAlignment="1">
      <alignment horizontal="center"/>
    </xf>
    <xf numFmtId="4" fontId="28" fillId="18" borderId="37" xfId="0" applyNumberFormat="1" applyFont="1" applyFill="1" applyBorder="1" applyAlignment="1">
      <alignment horizontal="center" vertical="center"/>
    </xf>
    <xf numFmtId="4" fontId="28" fillId="18" borderId="15" xfId="0" applyNumberFormat="1" applyFont="1" applyFill="1" applyBorder="1" applyAlignment="1">
      <alignment horizontal="center" vertical="center"/>
    </xf>
    <xf numFmtId="0" fontId="31" fillId="18" borderId="66" xfId="0" applyFont="1" applyFill="1" applyBorder="1" applyAlignment="1">
      <alignment horizontal="center" vertical="center"/>
    </xf>
    <xf numFmtId="0" fontId="31" fillId="18" borderId="67" xfId="0" applyFont="1" applyFill="1" applyBorder="1" applyAlignment="1">
      <alignment horizontal="center" vertical="center"/>
    </xf>
    <xf numFmtId="4" fontId="5" fillId="17" borderId="37" xfId="79" applyNumberFormat="1" applyFont="1" applyFill="1" applyBorder="1" applyAlignment="1">
      <alignment horizontal="center" vertical="center" wrapText="1"/>
    </xf>
    <xf numFmtId="4" fontId="5" fillId="17" borderId="15" xfId="79" applyNumberFormat="1" applyFont="1" applyFill="1" applyBorder="1" applyAlignment="1">
      <alignment horizontal="center" vertical="center" wrapText="1"/>
    </xf>
    <xf numFmtId="4" fontId="28" fillId="18" borderId="38" xfId="0" applyNumberFormat="1" applyFont="1" applyFill="1" applyBorder="1" applyAlignment="1">
      <alignment horizontal="center" vertical="center"/>
    </xf>
    <xf numFmtId="0" fontId="61" fillId="40" borderId="10" xfId="80" applyFont="1" applyFill="1" applyBorder="1" applyAlignment="1">
      <alignment horizontal="center" vertical="center"/>
    </xf>
    <xf numFmtId="49" fontId="61" fillId="40" borderId="10" xfId="80" applyNumberFormat="1" applyFont="1" applyFill="1" applyBorder="1" applyAlignment="1">
      <alignment horizontal="center" vertical="center"/>
    </xf>
    <xf numFmtId="0" fontId="61" fillId="40" borderId="10" xfId="80" applyFont="1" applyFill="1" applyBorder="1" applyAlignment="1">
      <alignment horizontal="center" vertical="center" wrapText="1"/>
    </xf>
    <xf numFmtId="2" fontId="5" fillId="37" borderId="10" xfId="0" applyNumberFormat="1" applyFont="1" applyFill="1" applyBorder="1" applyAlignment="1">
      <alignment horizontal="left" vertical="center" wrapText="1"/>
    </xf>
    <xf numFmtId="2" fontId="4" fillId="37" borderId="10" xfId="0" applyNumberFormat="1" applyFont="1" applyFill="1" applyBorder="1" applyAlignment="1">
      <alignment horizontal="center" vertical="center"/>
    </xf>
    <xf numFmtId="43" fontId="4" fillId="37" borderId="10" xfId="0" applyNumberFormat="1" applyFont="1" applyFill="1" applyBorder="1" applyAlignment="1">
      <alignment horizontal="center" vertical="center" wrapText="1"/>
    </xf>
    <xf numFmtId="0" fontId="5" fillId="37" borderId="10" xfId="0" applyFont="1" applyFill="1" applyBorder="1" applyAlignment="1">
      <alignment horizontal="center" vertical="center" wrapText="1"/>
    </xf>
    <xf numFmtId="0" fontId="4" fillId="34" borderId="16" xfId="80" applyFont="1" applyFill="1" applyBorder="1" applyAlignment="1">
      <alignment horizontal="center" vertical="center" wrapText="1"/>
    </xf>
    <xf numFmtId="49" fontId="4" fillId="34" borderId="10" xfId="80" applyNumberFormat="1" applyFont="1" applyFill="1" applyBorder="1" applyAlignment="1">
      <alignment horizontal="center" vertical="center" wrapText="1"/>
    </xf>
    <xf numFmtId="0" fontId="4" fillId="34" borderId="10" xfId="80" applyFont="1" applyFill="1" applyBorder="1" applyAlignment="1">
      <alignment horizontal="center" vertical="center" wrapText="1"/>
    </xf>
    <xf numFmtId="2" fontId="4" fillId="17" borderId="10" xfId="0" applyNumberFormat="1" applyFont="1" applyFill="1" applyBorder="1" applyAlignment="1">
      <alignment horizontal="left" vertical="center" wrapText="1"/>
    </xf>
    <xf numFmtId="2" fontId="4" fillId="17" borderId="10" xfId="0" applyNumberFormat="1" applyFont="1" applyFill="1" applyBorder="1" applyAlignment="1">
      <alignment horizontal="right" vertical="center"/>
    </xf>
    <xf numFmtId="10" fontId="4" fillId="17" borderId="10" xfId="78" applyNumberFormat="1" applyFont="1" applyFill="1" applyBorder="1" applyAlignment="1">
      <alignment horizontal="right" vertical="center"/>
    </xf>
    <xf numFmtId="0" fontId="5" fillId="41" borderId="16" xfId="135" applyNumberFormat="1" applyFont="1" applyFill="1" applyBorder="1" applyAlignment="1">
      <alignment horizontal="center" vertical="center"/>
    </xf>
    <xf numFmtId="49" fontId="29" fillId="41" borderId="10" xfId="135" applyNumberFormat="1" applyFont="1" applyFill="1" applyBorder="1" applyAlignment="1">
      <alignment horizontal="center" vertical="center" wrapText="1"/>
    </xf>
    <xf numFmtId="168" fontId="29" fillId="41" borderId="10" xfId="135" applyFont="1" applyFill="1" applyBorder="1" applyAlignment="1">
      <alignment horizontal="center" vertical="center"/>
    </xf>
    <xf numFmtId="4" fontId="31" fillId="37" borderId="10" xfId="79" applyNumberFormat="1" applyFont="1" applyFill="1" applyBorder="1" applyAlignment="1">
      <alignment vertical="center" wrapText="1"/>
    </xf>
    <xf numFmtId="4" fontId="4" fillId="41" borderId="10" xfId="80" applyNumberFormat="1" applyFont="1" applyFill="1" applyBorder="1" applyAlignment="1">
      <alignment horizontal="right" vertical="center" wrapText="1"/>
    </xf>
    <xf numFmtId="166" fontId="4" fillId="41" borderId="10" xfId="80" applyNumberFormat="1" applyFont="1" applyFill="1" applyBorder="1" applyAlignment="1">
      <alignment horizontal="right" vertical="center"/>
    </xf>
    <xf numFmtId="10" fontId="4" fillId="37" borderId="10" xfId="78" applyNumberFormat="1" applyFont="1" applyFill="1" applyBorder="1" applyAlignment="1">
      <alignment horizontal="right" vertical="center"/>
    </xf>
    <xf numFmtId="0" fontId="4" fillId="34" borderId="16" xfId="135" applyNumberFormat="1" applyFont="1" applyFill="1" applyBorder="1" applyAlignment="1">
      <alignment horizontal="center" vertical="center"/>
    </xf>
    <xf numFmtId="49" fontId="5" fillId="41" borderId="10" xfId="135" applyNumberFormat="1" applyFont="1" applyFill="1" applyBorder="1" applyAlignment="1">
      <alignment horizontal="center" vertical="center" wrapText="1"/>
    </xf>
    <xf numFmtId="0" fontId="5" fillId="41" borderId="10" xfId="135" applyNumberFormat="1" applyFont="1" applyFill="1" applyBorder="1" applyAlignment="1">
      <alignment horizontal="center" vertical="center"/>
    </xf>
    <xf numFmtId="4" fontId="5" fillId="37" borderId="10" xfId="79" applyNumberFormat="1" applyFont="1" applyFill="1" applyBorder="1" applyAlignment="1">
      <alignment vertical="center" wrapText="1"/>
    </xf>
    <xf numFmtId="0" fontId="4" fillId="37" borderId="10" xfId="0" applyFont="1" applyFill="1" applyBorder="1" applyAlignment="1">
      <alignment horizontal="center" vertical="center" wrapText="1"/>
    </xf>
    <xf numFmtId="2" fontId="4" fillId="41" borderId="10" xfId="78" applyNumberFormat="1" applyFont="1" applyFill="1" applyBorder="1" applyAlignment="1">
      <alignment horizontal="right" vertical="center" wrapText="1"/>
    </xf>
    <xf numFmtId="0" fontId="4" fillId="42" borderId="16" xfId="135" applyNumberFormat="1" applyFont="1" applyFill="1" applyBorder="1" applyAlignment="1">
      <alignment horizontal="center" vertical="center"/>
    </xf>
    <xf numFmtId="49" fontId="4" fillId="42" borderId="10" xfId="135" applyNumberFormat="1" applyFont="1" applyFill="1" applyBorder="1" applyAlignment="1">
      <alignment horizontal="center" vertical="center" wrapText="1"/>
    </xf>
    <xf numFmtId="0" fontId="4" fillId="42" borderId="10" xfId="135" applyNumberFormat="1" applyFont="1" applyFill="1" applyBorder="1" applyAlignment="1">
      <alignment horizontal="center" vertical="center"/>
    </xf>
    <xf numFmtId="4" fontId="4" fillId="36" borderId="10" xfId="79" applyNumberFormat="1" applyFont="1" applyFill="1" applyBorder="1" applyAlignment="1">
      <alignment vertical="center" wrapText="1"/>
    </xf>
    <xf numFmtId="0" fontId="4" fillId="36" borderId="10" xfId="0" applyFont="1" applyFill="1" applyBorder="1" applyAlignment="1">
      <alignment horizontal="center" vertical="center" wrapText="1"/>
    </xf>
    <xf numFmtId="4" fontId="4" fillId="42" borderId="10" xfId="80" applyNumberFormat="1" applyFont="1" applyFill="1" applyBorder="1" applyAlignment="1">
      <alignment horizontal="right" vertical="center" wrapText="1"/>
    </xf>
    <xf numFmtId="166" fontId="4" fillId="42" borderId="10" xfId="80" applyNumberFormat="1" applyFont="1" applyFill="1" applyBorder="1" applyAlignment="1">
      <alignment horizontal="right" vertical="center"/>
    </xf>
    <xf numFmtId="10" fontId="4" fillId="36" borderId="10" xfId="78" applyNumberFormat="1" applyFont="1" applyFill="1" applyBorder="1" applyAlignment="1">
      <alignment horizontal="right" vertical="center"/>
    </xf>
    <xf numFmtId="0" fontId="4" fillId="39" borderId="16" xfId="135" applyNumberFormat="1" applyFont="1" applyFill="1" applyBorder="1" applyAlignment="1">
      <alignment horizontal="center" vertical="center"/>
    </xf>
    <xf numFmtId="49" fontId="28" fillId="39" borderId="10" xfId="135" applyNumberFormat="1" applyFont="1" applyFill="1" applyBorder="1" applyAlignment="1">
      <alignment horizontal="center" vertical="center" wrapText="1"/>
    </xf>
    <xf numFmtId="168" fontId="28" fillId="39" borderId="10" xfId="135" applyFont="1" applyFill="1" applyBorder="1" applyAlignment="1">
      <alignment horizontal="center" vertical="center"/>
    </xf>
    <xf numFmtId="4" fontId="1" fillId="39" borderId="10" xfId="79" applyNumberFormat="1" applyFont="1" applyFill="1" applyBorder="1" applyAlignment="1">
      <alignment vertical="center" wrapText="1"/>
    </xf>
    <xf numFmtId="0" fontId="4" fillId="39" borderId="10" xfId="0" applyFont="1" applyFill="1" applyBorder="1" applyAlignment="1">
      <alignment horizontal="center" vertical="center" wrapText="1"/>
    </xf>
    <xf numFmtId="4" fontId="4" fillId="39" borderId="10" xfId="80" applyNumberFormat="1" applyFont="1" applyFill="1" applyBorder="1" applyAlignment="1">
      <alignment horizontal="center" vertical="center" wrapText="1"/>
    </xf>
    <xf numFmtId="166" fontId="4" fillId="39" borderId="10" xfId="80" applyNumberFormat="1" applyFont="1" applyFill="1" applyBorder="1" applyAlignment="1">
      <alignment horizontal="right" vertical="center"/>
    </xf>
    <xf numFmtId="9" fontId="4" fillId="34" borderId="10" xfId="78" applyFont="1" applyFill="1" applyBorder="1" applyAlignment="1">
      <alignment horizontal="center" vertical="center" wrapText="1"/>
    </xf>
    <xf numFmtId="4" fontId="4" fillId="42" borderId="10" xfId="79" applyNumberFormat="1" applyFont="1" applyFill="1" applyBorder="1" applyAlignment="1">
      <alignment vertical="center" wrapText="1"/>
    </xf>
    <xf numFmtId="0" fontId="4" fillId="42" borderId="10" xfId="0" applyFont="1" applyFill="1" applyBorder="1" applyAlignment="1">
      <alignment horizontal="center" vertical="center" wrapText="1"/>
    </xf>
    <xf numFmtId="4" fontId="4" fillId="42" borderId="10" xfId="80" applyNumberFormat="1" applyFont="1" applyFill="1" applyBorder="1" applyAlignment="1">
      <alignment horizontal="center" vertical="center" wrapText="1"/>
    </xf>
    <xf numFmtId="10" fontId="4" fillId="42" borderId="10" xfId="78" applyNumberFormat="1" applyFont="1" applyFill="1" applyBorder="1" applyAlignment="1">
      <alignment horizontal="right" vertical="center"/>
    </xf>
    <xf numFmtId="4" fontId="5" fillId="41" borderId="10" xfId="79" applyNumberFormat="1" applyFont="1" applyFill="1" applyBorder="1" applyAlignment="1">
      <alignment vertical="center" wrapText="1"/>
    </xf>
    <xf numFmtId="0" fontId="4" fillId="41" borderId="10" xfId="0" applyFont="1" applyFill="1" applyBorder="1" applyAlignment="1">
      <alignment horizontal="center" vertical="center" wrapText="1"/>
    </xf>
    <xf numFmtId="4" fontId="4" fillId="41" borderId="10" xfId="80" applyNumberFormat="1" applyFont="1" applyFill="1" applyBorder="1" applyAlignment="1">
      <alignment horizontal="center" vertical="center" wrapText="1"/>
    </xf>
    <xf numFmtId="10" fontId="4" fillId="41" borderId="10" xfId="78" applyNumberFormat="1" applyFont="1" applyFill="1" applyBorder="1" applyAlignment="1">
      <alignment horizontal="right" vertical="center"/>
    </xf>
    <xf numFmtId="0" fontId="5" fillId="41" borderId="10" xfId="0" applyFont="1" applyFill="1" applyBorder="1" applyAlignment="1">
      <alignment horizontal="center" vertical="center" wrapText="1"/>
    </xf>
    <xf numFmtId="49" fontId="4" fillId="39" borderId="10" xfId="135" applyNumberFormat="1" applyFont="1" applyFill="1" applyBorder="1" applyAlignment="1">
      <alignment horizontal="center" vertical="center" wrapText="1"/>
    </xf>
    <xf numFmtId="0" fontId="4" fillId="39" borderId="10" xfId="135" applyNumberFormat="1" applyFont="1" applyFill="1" applyBorder="1" applyAlignment="1">
      <alignment horizontal="center" vertical="center"/>
    </xf>
    <xf numFmtId="4" fontId="4" fillId="39" borderId="10" xfId="79" applyNumberFormat="1" applyFont="1" applyFill="1" applyBorder="1" applyAlignment="1">
      <alignment vertical="center" wrapText="1"/>
    </xf>
    <xf numFmtId="4" fontId="4" fillId="34" borderId="37" xfId="79" applyNumberFormat="1" applyFont="1" applyFill="1" applyBorder="1" applyAlignment="1">
      <alignment vertical="center" wrapText="1"/>
    </xf>
    <xf numFmtId="4" fontId="4" fillId="34" borderId="15" xfId="79" applyNumberFormat="1" applyFont="1" applyFill="1" applyBorder="1" applyAlignment="1">
      <alignment vertical="center" wrapText="1"/>
    </xf>
    <xf numFmtId="170" fontId="78" fillId="0" borderId="0" xfId="52" applyNumberFormat="1" applyFont="1" applyAlignment="1">
      <alignment horizontal="center" vertical="center"/>
    </xf>
    <xf numFmtId="0" fontId="5" fillId="37" borderId="22" xfId="0" applyFont="1" applyFill="1" applyBorder="1" applyAlignment="1">
      <alignment horizontal="center" vertical="center" wrapText="1"/>
    </xf>
    <xf numFmtId="4" fontId="4" fillId="17" borderId="15" xfId="0" applyNumberFormat="1" applyFont="1" applyFill="1" applyBorder="1" applyAlignment="1">
      <alignment horizontal="right" vertical="center" wrapText="1"/>
    </xf>
    <xf numFmtId="4" fontId="4" fillId="37" borderId="15" xfId="0" applyNumberFormat="1" applyFont="1" applyFill="1" applyBorder="1" applyAlignment="1">
      <alignment horizontal="right" vertical="center" wrapText="1"/>
    </xf>
    <xf numFmtId="4" fontId="5" fillId="37" borderId="48" xfId="0" applyNumberFormat="1" applyFont="1" applyFill="1" applyBorder="1" applyAlignment="1">
      <alignment horizontal="center" vertical="center" wrapText="1"/>
    </xf>
    <xf numFmtId="4" fontId="4" fillId="17" borderId="15" xfId="159" applyNumberFormat="1" applyFont="1" applyFill="1" applyBorder="1" applyAlignment="1">
      <alignment horizontal="right" vertical="center" wrapText="1"/>
    </xf>
    <xf numFmtId="4" fontId="4" fillId="36" borderId="15" xfId="0" applyNumberFormat="1" applyFont="1" applyFill="1" applyBorder="1" applyAlignment="1">
      <alignment horizontal="right" vertical="center" wrapText="1"/>
    </xf>
    <xf numFmtId="4" fontId="5" fillId="36" borderId="48" xfId="0" applyNumberFormat="1" applyFont="1" applyFill="1" applyBorder="1" applyAlignment="1">
      <alignment horizontal="center" vertical="center" wrapText="1"/>
    </xf>
    <xf numFmtId="4" fontId="4" fillId="17" borderId="48" xfId="0" applyNumberFormat="1" applyFont="1" applyFill="1" applyBorder="1" applyAlignment="1">
      <alignment horizontal="right" vertical="center" wrapText="1"/>
    </xf>
    <xf numFmtId="4" fontId="5" fillId="17" borderId="84" xfId="0" applyNumberFormat="1" applyFont="1" applyFill="1" applyBorder="1" applyAlignment="1">
      <alignment horizontal="right" vertical="center" wrapText="1"/>
    </xf>
    <xf numFmtId="4" fontId="4" fillId="37" borderId="10" xfId="0" applyNumberFormat="1" applyFont="1" applyFill="1" applyBorder="1" applyAlignment="1">
      <alignment horizontal="right" vertical="center" wrapText="1"/>
    </xf>
    <xf numFmtId="4" fontId="5" fillId="37" borderId="17" xfId="38" applyNumberFormat="1" applyFont="1" applyFill="1" applyBorder="1" applyAlignment="1">
      <alignment horizontal="right" vertical="center" wrapText="1"/>
    </xf>
    <xf numFmtId="4" fontId="4" fillId="17" borderId="11" xfId="38" applyNumberFormat="1" applyFont="1" applyFill="1" applyBorder="1" applyAlignment="1">
      <alignment horizontal="right" vertical="center"/>
    </xf>
    <xf numFmtId="4" fontId="5" fillId="17" borderId="17" xfId="0" applyNumberFormat="1" applyFont="1" applyFill="1" applyBorder="1" applyAlignment="1">
      <alignment horizontal="right" vertical="center"/>
    </xf>
    <xf numFmtId="4" fontId="5" fillId="17" borderId="17" xfId="0" applyNumberFormat="1" applyFont="1" applyFill="1" applyBorder="1" applyAlignment="1">
      <alignment vertical="center"/>
    </xf>
    <xf numFmtId="4" fontId="4" fillId="37" borderId="11" xfId="38" applyNumberFormat="1" applyFont="1" applyFill="1" applyBorder="1" applyAlignment="1">
      <alignment horizontal="right" vertical="center"/>
    </xf>
    <xf numFmtId="4" fontId="5" fillId="37" borderId="17" xfId="0" applyNumberFormat="1" applyFont="1" applyFill="1" applyBorder="1" applyAlignment="1">
      <alignment horizontal="right" vertical="center"/>
    </xf>
    <xf numFmtId="4" fontId="4" fillId="37" borderId="11" xfId="38" applyNumberFormat="1" applyFont="1" applyFill="1" applyBorder="1" applyAlignment="1">
      <alignment vertical="center"/>
    </xf>
    <xf numFmtId="4" fontId="4" fillId="36" borderId="11" xfId="38" applyNumberFormat="1" applyFont="1" applyFill="1" applyBorder="1" applyAlignment="1">
      <alignment vertical="center"/>
    </xf>
    <xf numFmtId="4" fontId="4" fillId="39" borderId="11" xfId="38" applyNumberFormat="1" applyFont="1" applyFill="1" applyBorder="1" applyAlignment="1">
      <alignment vertical="center"/>
    </xf>
    <xf numFmtId="4" fontId="5" fillId="39" borderId="17" xfId="0" applyNumberFormat="1" applyFont="1" applyFill="1" applyBorder="1" applyAlignment="1">
      <alignment horizontal="right" vertical="center"/>
    </xf>
    <xf numFmtId="4" fontId="5" fillId="34" borderId="17" xfId="0" applyNumberFormat="1" applyFont="1" applyFill="1" applyBorder="1" applyAlignment="1">
      <alignment horizontal="right" vertical="center"/>
    </xf>
    <xf numFmtId="4" fontId="4" fillId="42" borderId="11" xfId="38" applyNumberFormat="1" applyFont="1" applyFill="1" applyBorder="1" applyAlignment="1">
      <alignment vertical="center"/>
    </xf>
    <xf numFmtId="4" fontId="4" fillId="41" borderId="11" xfId="38" applyNumberFormat="1" applyFont="1" applyFill="1" applyBorder="1" applyAlignment="1">
      <alignment vertical="center"/>
    </xf>
    <xf numFmtId="4" fontId="5" fillId="41" borderId="17" xfId="0" applyNumberFormat="1" applyFont="1" applyFill="1" applyBorder="1" applyAlignment="1">
      <alignment horizontal="right" vertical="center"/>
    </xf>
    <xf numFmtId="4" fontId="5" fillId="37" borderId="110" xfId="159" applyNumberFormat="1" applyFont="1" applyFill="1" applyBorder="1" applyAlignment="1" applyProtection="1">
      <alignment vertical="center" wrapText="1"/>
      <protection locked="0"/>
    </xf>
    <xf numFmtId="2" fontId="5" fillId="37" borderId="91" xfId="159" applyNumberFormat="1" applyFont="1" applyFill="1" applyBorder="1" applyAlignment="1" applyProtection="1">
      <alignment vertical="center" wrapText="1"/>
      <protection locked="0"/>
    </xf>
    <xf numFmtId="4" fontId="68" fillId="17" borderId="10" xfId="79" applyNumberFormat="1" applyFont="1" applyFill="1" applyBorder="1" applyAlignment="1">
      <alignment vertical="center" wrapText="1"/>
    </xf>
    <xf numFmtId="10" fontId="67" fillId="17" borderId="10" xfId="78" applyNumberFormat="1" applyFont="1" applyFill="1" applyBorder="1" applyAlignment="1">
      <alignment horizontal="center" vertical="center"/>
    </xf>
    <xf numFmtId="4" fontId="68" fillId="17" borderId="17" xfId="0" applyNumberFormat="1" applyFont="1" applyFill="1" applyBorder="1"/>
    <xf numFmtId="10" fontId="67" fillId="17" borderId="78" xfId="78" applyNumberFormat="1" applyFont="1" applyFill="1" applyBorder="1" applyAlignment="1">
      <alignment horizontal="center" vertical="center"/>
    </xf>
    <xf numFmtId="4" fontId="68" fillId="17" borderId="79" xfId="0" applyNumberFormat="1" applyFont="1" applyFill="1" applyBorder="1"/>
    <xf numFmtId="4" fontId="5" fillId="42" borderId="10" xfId="79" applyNumberFormat="1" applyFont="1" applyFill="1" applyBorder="1" applyAlignment="1">
      <alignment vertical="center" wrapText="1"/>
    </xf>
    <xf numFmtId="4" fontId="5" fillId="36" borderId="10" xfId="79" applyNumberFormat="1" applyFont="1" applyFill="1" applyBorder="1" applyAlignment="1">
      <alignment vertical="center" wrapText="1"/>
    </xf>
    <xf numFmtId="4" fontId="31" fillId="36" borderId="10" xfId="79" applyNumberFormat="1" applyFont="1" applyFill="1" applyBorder="1" applyAlignment="1">
      <alignment vertical="center" wrapText="1"/>
    </xf>
    <xf numFmtId="4" fontId="5" fillId="34" borderId="10" xfId="79" applyNumberFormat="1" applyFont="1" applyFill="1" applyBorder="1" applyAlignment="1">
      <alignment vertical="center" wrapText="1"/>
    </xf>
    <xf numFmtId="0" fontId="41" fillId="0" borderId="0" xfId="0" applyFont="1"/>
    <xf numFmtId="0" fontId="74" fillId="17" borderId="0" xfId="0" applyFont="1" applyFill="1" applyAlignment="1">
      <alignment horizontal="center" vertical="center"/>
    </xf>
    <xf numFmtId="0" fontId="1" fillId="0" borderId="35" xfId="0" applyFont="1" applyBorder="1"/>
    <xf numFmtId="2" fontId="5" fillId="17" borderId="38" xfId="0" applyNumberFormat="1" applyFont="1" applyFill="1" applyBorder="1" applyAlignment="1">
      <alignment horizontal="center" vertical="center" wrapText="1"/>
    </xf>
    <xf numFmtId="2" fontId="5" fillId="17" borderId="15" xfId="0" applyNumberFormat="1" applyFont="1" applyFill="1" applyBorder="1" applyAlignment="1">
      <alignment horizontal="center" vertical="center" wrapText="1"/>
    </xf>
    <xf numFmtId="4" fontId="1" fillId="0" borderId="50" xfId="0" applyNumberFormat="1" applyFont="1" applyBorder="1" applyAlignment="1">
      <alignment horizontal="center"/>
    </xf>
    <xf numFmtId="0" fontId="1" fillId="0" borderId="0" xfId="0" applyFont="1"/>
    <xf numFmtId="4" fontId="1" fillId="0" borderId="50" xfId="0" applyNumberFormat="1" applyFont="1" applyBorder="1" applyAlignment="1">
      <alignment horizontal="center" vertical="center"/>
    </xf>
    <xf numFmtId="4" fontId="4" fillId="39" borderId="37" xfId="0" applyNumberFormat="1" applyFont="1" applyFill="1" applyBorder="1" applyAlignment="1">
      <alignment horizontal="center" vertical="center"/>
    </xf>
    <xf numFmtId="10" fontId="1" fillId="35" borderId="10" xfId="0" applyNumberFormat="1" applyFont="1" applyFill="1" applyBorder="1" applyAlignment="1">
      <alignment horizontal="center" vertical="center"/>
    </xf>
    <xf numFmtId="10" fontId="1" fillId="35" borderId="11" xfId="0" applyNumberFormat="1" applyFont="1" applyFill="1" applyBorder="1" applyAlignment="1">
      <alignment horizontal="center" vertical="center"/>
    </xf>
    <xf numFmtId="10" fontId="1" fillId="0" borderId="50" xfId="0" applyNumberFormat="1" applyFont="1" applyBorder="1" applyAlignment="1">
      <alignment horizontal="center" vertical="center"/>
    </xf>
    <xf numFmtId="4" fontId="4" fillId="39" borderId="15" xfId="0" applyNumberFormat="1" applyFont="1" applyFill="1" applyBorder="1" applyAlignment="1">
      <alignment horizontal="center" vertical="center"/>
    </xf>
    <xf numFmtId="10" fontId="32" fillId="37" borderId="10" xfId="78" applyNumberFormat="1" applyFont="1" applyFill="1" applyBorder="1" applyAlignment="1">
      <alignment horizontal="center" vertical="center"/>
    </xf>
    <xf numFmtId="10" fontId="65" fillId="17" borderId="10" xfId="78" applyNumberFormat="1" applyFont="1" applyFill="1" applyBorder="1" applyAlignment="1">
      <alignment horizontal="center" vertical="center"/>
    </xf>
    <xf numFmtId="10" fontId="32" fillId="0" borderId="10" xfId="78" applyNumberFormat="1" applyFont="1" applyBorder="1" applyAlignment="1">
      <alignment horizontal="center" vertical="center"/>
    </xf>
    <xf numFmtId="10" fontId="65" fillId="17" borderId="11" xfId="78" applyNumberFormat="1" applyFont="1" applyFill="1" applyBorder="1" applyAlignment="1">
      <alignment horizontal="center" vertical="center"/>
    </xf>
    <xf numFmtId="10" fontId="32" fillId="0" borderId="11" xfId="78" applyNumberFormat="1" applyFont="1" applyBorder="1" applyAlignment="1">
      <alignment horizontal="center" vertical="center"/>
    </xf>
    <xf numFmtId="9" fontId="32" fillId="37" borderId="10" xfId="78" applyFont="1" applyFill="1" applyBorder="1" applyAlignment="1">
      <alignment horizontal="center" vertical="center"/>
    </xf>
    <xf numFmtId="10" fontId="65" fillId="37" borderId="10" xfId="78" applyNumberFormat="1" applyFont="1" applyFill="1" applyBorder="1" applyAlignment="1">
      <alignment horizontal="center" vertical="center"/>
    </xf>
    <xf numFmtId="9" fontId="32" fillId="0" borderId="10" xfId="78" applyFont="1" applyBorder="1" applyAlignment="1">
      <alignment horizontal="center" vertical="center"/>
    </xf>
    <xf numFmtId="9" fontId="32" fillId="0" borderId="11" xfId="78" applyFont="1" applyBorder="1" applyAlignment="1">
      <alignment horizontal="center" vertical="center"/>
    </xf>
    <xf numFmtId="9" fontId="32" fillId="37" borderId="11" xfId="78" applyFont="1" applyFill="1" applyBorder="1" applyAlignment="1">
      <alignment horizontal="center" vertical="center"/>
    </xf>
    <xf numFmtId="10" fontId="1" fillId="0" borderId="0" xfId="78" applyNumberFormat="1" applyFont="1" applyBorder="1" applyAlignment="1">
      <alignment horizontal="center"/>
    </xf>
    <xf numFmtId="10" fontId="0" fillId="0" borderId="0" xfId="78" applyNumberFormat="1" applyFont="1" applyAlignment="1">
      <alignment horizontal="center"/>
    </xf>
    <xf numFmtId="9" fontId="32" fillId="17" borderId="10" xfId="78" applyFont="1" applyFill="1" applyBorder="1" applyAlignment="1">
      <alignment horizontal="center" vertical="center"/>
    </xf>
    <xf numFmtId="10" fontId="65" fillId="37" borderId="11" xfId="78" applyNumberFormat="1" applyFont="1" applyFill="1" applyBorder="1" applyAlignment="1">
      <alignment horizontal="center" vertical="center"/>
    </xf>
    <xf numFmtId="10" fontId="32" fillId="17" borderId="10" xfId="78" applyNumberFormat="1" applyFont="1" applyFill="1" applyBorder="1" applyAlignment="1">
      <alignment horizontal="center" vertical="center"/>
    </xf>
    <xf numFmtId="49" fontId="5" fillId="18" borderId="111" xfId="0" applyNumberFormat="1" applyFont="1" applyFill="1" applyBorder="1" applyAlignment="1">
      <alignment horizontal="center" vertical="center" wrapText="1"/>
    </xf>
    <xf numFmtId="49" fontId="5" fillId="18" borderId="83" xfId="0" applyNumberFormat="1" applyFont="1" applyFill="1" applyBorder="1" applyAlignment="1">
      <alignment horizontal="center" vertical="center" wrapText="1"/>
    </xf>
    <xf numFmtId="49" fontId="5" fillId="18" borderId="86" xfId="0" applyNumberFormat="1" applyFont="1" applyFill="1" applyBorder="1" applyAlignment="1">
      <alignment horizontal="center" vertical="center" wrapText="1"/>
    </xf>
    <xf numFmtId="4" fontId="5" fillId="34" borderId="10" xfId="79" applyNumberFormat="1" applyFont="1" applyFill="1" applyBorder="1" applyAlignment="1">
      <alignment horizontal="center" vertical="center" wrapText="1"/>
    </xf>
    <xf numFmtId="4" fontId="4" fillId="0" borderId="10" xfId="0" applyNumberFormat="1" applyFont="1" applyBorder="1" applyAlignment="1">
      <alignment horizontal="center" vertical="center"/>
    </xf>
    <xf numFmtId="10" fontId="32" fillId="37" borderId="11" xfId="78" applyNumberFormat="1" applyFont="1" applyFill="1" applyBorder="1" applyAlignment="1">
      <alignment horizontal="center" vertical="center"/>
    </xf>
    <xf numFmtId="2" fontId="5" fillId="17" borderId="71" xfId="0" applyNumberFormat="1" applyFont="1" applyFill="1" applyBorder="1" applyAlignment="1">
      <alignment vertical="center" wrapText="1"/>
    </xf>
    <xf numFmtId="2" fontId="5" fillId="17" borderId="24" xfId="0" applyNumberFormat="1" applyFont="1" applyFill="1" applyBorder="1" applyAlignment="1">
      <alignment vertical="center" wrapText="1"/>
    </xf>
    <xf numFmtId="10" fontId="5" fillId="0" borderId="18" xfId="78" applyNumberFormat="1" applyFont="1" applyBorder="1" applyAlignment="1">
      <alignment horizontal="center" vertical="center"/>
    </xf>
    <xf numFmtId="0" fontId="1" fillId="0" borderId="51" xfId="0" applyFont="1" applyBorder="1" applyAlignment="1">
      <alignment horizontal="center" vertical="center"/>
    </xf>
    <xf numFmtId="10" fontId="5" fillId="18" borderId="58" xfId="78" applyNumberFormat="1" applyFont="1" applyFill="1" applyBorder="1" applyAlignment="1">
      <alignment horizontal="center" vertical="center"/>
    </xf>
    <xf numFmtId="0" fontId="1" fillId="0" borderId="59" xfId="0" applyFont="1" applyBorder="1"/>
    <xf numFmtId="0" fontId="1" fillId="0" borderId="64" xfId="0" applyFont="1" applyBorder="1"/>
    <xf numFmtId="4" fontId="5" fillId="18" borderId="13" xfId="0" applyNumberFormat="1" applyFont="1" applyFill="1" applyBorder="1"/>
    <xf numFmtId="10" fontId="5" fillId="18" borderId="13" xfId="78" applyNumberFormat="1" applyFont="1" applyFill="1" applyBorder="1" applyAlignment="1">
      <alignment horizontal="center" vertical="center"/>
    </xf>
    <xf numFmtId="4" fontId="1" fillId="18" borderId="60" xfId="0" applyNumberFormat="1" applyFont="1" applyFill="1" applyBorder="1" applyAlignment="1">
      <alignment horizontal="center"/>
    </xf>
    <xf numFmtId="4" fontId="1" fillId="18" borderId="61" xfId="0" applyNumberFormat="1" applyFont="1" applyFill="1" applyBorder="1" applyAlignment="1">
      <alignment horizontal="center"/>
    </xf>
    <xf numFmtId="10" fontId="4" fillId="0" borderId="13" xfId="78" applyNumberFormat="1" applyFont="1" applyFill="1" applyBorder="1" applyAlignment="1">
      <alignment horizontal="center" vertical="center" wrapText="1"/>
    </xf>
    <xf numFmtId="10" fontId="1" fillId="0" borderId="0" xfId="0" applyNumberFormat="1" applyFont="1"/>
    <xf numFmtId="4" fontId="4" fillId="0" borderId="52" xfId="78" applyNumberFormat="1" applyFont="1" applyFill="1" applyBorder="1" applyAlignment="1">
      <alignment horizontal="center" vertical="center" wrapText="1"/>
    </xf>
    <xf numFmtId="4" fontId="5" fillId="0" borderId="52" xfId="78" applyNumberFormat="1" applyFont="1" applyFill="1" applyBorder="1" applyAlignment="1">
      <alignment horizontal="center" vertical="center" wrapText="1"/>
    </xf>
    <xf numFmtId="0" fontId="70" fillId="0" borderId="39" xfId="0" applyFont="1" applyBorder="1" applyAlignment="1">
      <alignment horizontal="center" vertical="top" wrapText="1"/>
    </xf>
    <xf numFmtId="0" fontId="70" fillId="0" borderId="40" xfId="0" applyFont="1" applyBorder="1" applyAlignment="1">
      <alignment horizontal="center" vertical="top" wrapText="1"/>
    </xf>
    <xf numFmtId="0" fontId="70" fillId="0" borderId="41" xfId="0" applyFont="1" applyBorder="1" applyAlignment="1">
      <alignment horizontal="center" vertical="top" wrapText="1"/>
    </xf>
    <xf numFmtId="0" fontId="26" fillId="0" borderId="0" xfId="0" quotePrefix="1" applyFont="1" applyAlignment="1">
      <alignment horizontal="left" vertical="top" wrapText="1"/>
    </xf>
    <xf numFmtId="0" fontId="26" fillId="0" borderId="0" xfId="0" applyFont="1" applyAlignment="1">
      <alignment vertical="distributed" wrapText="1"/>
    </xf>
    <xf numFmtId="0" fontId="6" fillId="0" borderId="0" xfId="0" applyFont="1" applyAlignment="1">
      <alignment vertical="distributed" wrapText="1"/>
    </xf>
    <xf numFmtId="4" fontId="68" fillId="42" borderId="17" xfId="0" applyNumberFormat="1" applyFont="1" applyFill="1" applyBorder="1" applyAlignment="1">
      <alignment horizontal="right" vertical="center"/>
    </xf>
    <xf numFmtId="0" fontId="4" fillId="0" borderId="0" xfId="0" applyFont="1" applyBorder="1" applyAlignment="1">
      <alignment horizontal="left" wrapText="1"/>
    </xf>
    <xf numFmtId="4" fontId="5" fillId="42" borderId="79" xfId="0" applyNumberFormat="1" applyFont="1" applyFill="1" applyBorder="1" applyAlignment="1">
      <alignment horizontal="right" vertical="center"/>
    </xf>
    <xf numFmtId="0" fontId="26" fillId="0" borderId="0" xfId="0" quotePrefix="1" applyFont="1" applyAlignment="1">
      <alignment horizontal="left" vertical="top" wrapText="1"/>
    </xf>
    <xf numFmtId="0" fontId="26" fillId="0" borderId="0" xfId="0" quotePrefix="1" applyFont="1" applyAlignment="1">
      <alignment horizontal="center" vertical="top" wrapText="1"/>
    </xf>
    <xf numFmtId="0" fontId="5" fillId="36" borderId="94" xfId="0" applyFont="1" applyFill="1" applyBorder="1" applyAlignment="1" applyProtection="1">
      <alignment horizontal="center" vertical="center" wrapText="1"/>
      <protection locked="0"/>
    </xf>
    <xf numFmtId="0" fontId="5" fillId="36" borderId="99" xfId="0" applyFont="1" applyFill="1" applyBorder="1" applyAlignment="1" applyProtection="1">
      <alignment horizontal="center" vertical="center" wrapText="1"/>
      <protection locked="0"/>
    </xf>
    <xf numFmtId="0" fontId="5" fillId="36" borderId="103" xfId="0" applyFont="1" applyFill="1" applyBorder="1" applyAlignment="1" applyProtection="1">
      <alignment horizontal="center" vertical="center" wrapText="1"/>
      <protection locked="0"/>
    </xf>
    <xf numFmtId="0" fontId="5" fillId="36" borderId="106" xfId="0"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locked="0"/>
    </xf>
    <xf numFmtId="0" fontId="5" fillId="36" borderId="79" xfId="0" applyFont="1" applyFill="1" applyBorder="1" applyAlignment="1" applyProtection="1">
      <alignment horizontal="center" vertical="center" wrapText="1"/>
      <protection locked="0"/>
    </xf>
    <xf numFmtId="0" fontId="5" fillId="36" borderId="102" xfId="0" applyFont="1" applyFill="1" applyBorder="1" applyAlignment="1" applyProtection="1">
      <alignment horizontal="center" vertical="center" wrapText="1"/>
      <protection locked="0"/>
    </xf>
    <xf numFmtId="0" fontId="5" fillId="36" borderId="107" xfId="0" applyFont="1" applyFill="1" applyBorder="1" applyAlignment="1" applyProtection="1">
      <alignment horizontal="center" vertical="center" wrapText="1"/>
      <protection locked="0"/>
    </xf>
    <xf numFmtId="0" fontId="5" fillId="36" borderId="18" xfId="0" applyFont="1" applyFill="1" applyBorder="1" applyAlignment="1" applyProtection="1">
      <alignment horizontal="center" vertical="center" wrapText="1"/>
      <protection locked="0"/>
    </xf>
    <xf numFmtId="0" fontId="5" fillId="36" borderId="18" xfId="0" applyFont="1" applyFill="1" applyBorder="1" applyAlignment="1" applyProtection="1">
      <alignment horizontal="center" vertical="center" wrapText="1"/>
      <protection locked="0"/>
    </xf>
    <xf numFmtId="44" fontId="5" fillId="36" borderId="82" xfId="38" applyFont="1" applyFill="1" applyBorder="1" applyAlignment="1" applyProtection="1">
      <alignment horizontal="center" vertical="center" wrapText="1"/>
      <protection locked="0"/>
    </xf>
    <xf numFmtId="4" fontId="4" fillId="37" borderId="21" xfId="0" applyNumberFormat="1" applyFont="1" applyFill="1" applyBorder="1" applyAlignment="1" applyProtection="1">
      <alignment horizontal="right" vertical="center" wrapText="1"/>
      <protection locked="0"/>
    </xf>
    <xf numFmtId="4" fontId="5" fillId="37" borderId="22" xfId="38" applyNumberFormat="1" applyFont="1" applyFill="1" applyBorder="1" applyAlignment="1" applyProtection="1">
      <alignment horizontal="right" vertical="center" wrapText="1"/>
      <protection locked="0"/>
    </xf>
    <xf numFmtId="0" fontId="20" fillId="37" borderId="22" xfId="0" applyFont="1" applyFill="1" applyBorder="1" applyProtection="1">
      <protection locked="0"/>
    </xf>
    <xf numFmtId="4" fontId="4" fillId="37" borderId="10" xfId="0" applyNumberFormat="1" applyFont="1" applyFill="1" applyBorder="1" applyAlignment="1" applyProtection="1">
      <alignment horizontal="right" vertical="center" wrapText="1"/>
      <protection locked="0"/>
    </xf>
    <xf numFmtId="4" fontId="5" fillId="37" borderId="17" xfId="38" applyNumberFormat="1" applyFont="1" applyFill="1" applyBorder="1" applyAlignment="1" applyProtection="1">
      <alignment horizontal="right" vertical="center" wrapText="1"/>
      <protection locked="0"/>
    </xf>
    <xf numFmtId="4" fontId="4" fillId="17" borderId="95" xfId="0" applyNumberFormat="1" applyFont="1" applyFill="1" applyBorder="1" applyAlignment="1" applyProtection="1">
      <alignment horizontal="right" vertical="center" wrapText="1"/>
      <protection locked="0"/>
    </xf>
    <xf numFmtId="4" fontId="5" fillId="17" borderId="15" xfId="38" applyNumberFormat="1" applyFont="1" applyFill="1" applyBorder="1" applyAlignment="1" applyProtection="1">
      <alignment horizontal="right" vertical="center" wrapText="1"/>
      <protection locked="0"/>
    </xf>
    <xf numFmtId="4" fontId="20" fillId="0" borderId="15" xfId="0" applyNumberFormat="1" applyFont="1" applyBorder="1" applyProtection="1">
      <protection locked="0"/>
    </xf>
    <xf numFmtId="4" fontId="4" fillId="17" borderId="11" xfId="38" applyNumberFormat="1" applyFont="1" applyFill="1" applyBorder="1" applyAlignment="1" applyProtection="1">
      <alignment horizontal="right" vertical="center"/>
      <protection locked="0"/>
    </xf>
    <xf numFmtId="4" fontId="5" fillId="17" borderId="17" xfId="0" applyNumberFormat="1" applyFont="1" applyFill="1" applyBorder="1" applyAlignment="1" applyProtection="1">
      <alignment horizontal="right" vertical="center"/>
      <protection locked="0"/>
    </xf>
    <xf numFmtId="4" fontId="5" fillId="17" borderId="17" xfId="0" applyNumberFormat="1" applyFont="1" applyFill="1" applyBorder="1" applyAlignment="1" applyProtection="1">
      <alignment vertical="center"/>
      <protection locked="0"/>
    </xf>
    <xf numFmtId="4" fontId="4" fillId="37" borderId="95" xfId="0" applyNumberFormat="1" applyFont="1" applyFill="1" applyBorder="1" applyAlignment="1" applyProtection="1">
      <alignment horizontal="right" vertical="center" wrapText="1"/>
      <protection locked="0"/>
    </xf>
    <xf numFmtId="4" fontId="5" fillId="37" borderId="15" xfId="38" applyNumberFormat="1" applyFont="1" applyFill="1" applyBorder="1" applyAlignment="1" applyProtection="1">
      <alignment horizontal="right" vertical="center" wrapText="1"/>
      <protection locked="0"/>
    </xf>
    <xf numFmtId="4" fontId="20" fillId="37" borderId="15" xfId="0" applyNumberFormat="1" applyFont="1" applyFill="1" applyBorder="1" applyProtection="1">
      <protection locked="0"/>
    </xf>
    <xf numFmtId="4" fontId="4" fillId="37" borderId="11" xfId="38" applyNumberFormat="1" applyFont="1" applyFill="1" applyBorder="1" applyAlignment="1" applyProtection="1">
      <alignment horizontal="right" vertical="center"/>
      <protection locked="0"/>
    </xf>
    <xf numFmtId="4" fontId="5" fillId="37" borderId="17" xfId="0" applyNumberFormat="1" applyFont="1" applyFill="1" applyBorder="1" applyAlignment="1" applyProtection="1">
      <alignment horizontal="right" vertical="center"/>
      <protection locked="0"/>
    </xf>
    <xf numFmtId="4" fontId="4" fillId="37" borderId="11" xfId="38" applyNumberFormat="1" applyFont="1" applyFill="1" applyBorder="1" applyAlignment="1" applyProtection="1">
      <alignment vertical="center"/>
      <protection locked="0"/>
    </xf>
    <xf numFmtId="4" fontId="4" fillId="36" borderId="95" xfId="0" applyNumberFormat="1" applyFont="1" applyFill="1" applyBorder="1" applyAlignment="1" applyProtection="1">
      <alignment horizontal="right" vertical="center" wrapText="1"/>
      <protection locked="0"/>
    </xf>
    <xf numFmtId="4" fontId="5" fillId="36" borderId="15" xfId="38" applyNumberFormat="1" applyFont="1" applyFill="1" applyBorder="1" applyAlignment="1" applyProtection="1">
      <alignment horizontal="right" vertical="center" wrapText="1"/>
      <protection locked="0"/>
    </xf>
    <xf numFmtId="4" fontId="20" fillId="36" borderId="15" xfId="0" applyNumberFormat="1" applyFont="1" applyFill="1" applyBorder="1" applyProtection="1">
      <protection locked="0"/>
    </xf>
    <xf numFmtId="4" fontId="4" fillId="36" borderId="11" xfId="38" applyNumberFormat="1" applyFont="1" applyFill="1" applyBorder="1" applyAlignment="1" applyProtection="1">
      <alignment vertical="center"/>
      <protection locked="0"/>
    </xf>
    <xf numFmtId="4" fontId="4" fillId="39" borderId="11" xfId="38" applyNumberFormat="1" applyFont="1" applyFill="1" applyBorder="1" applyAlignment="1" applyProtection="1">
      <alignment vertical="center"/>
      <protection locked="0"/>
    </xf>
    <xf numFmtId="4" fontId="5" fillId="39" borderId="17" xfId="0" applyNumberFormat="1" applyFont="1" applyFill="1" applyBorder="1" applyAlignment="1" applyProtection="1">
      <alignment horizontal="right" vertical="center"/>
      <protection locked="0"/>
    </xf>
    <xf numFmtId="4" fontId="4" fillId="34" borderId="11" xfId="38" applyNumberFormat="1" applyFont="1" applyFill="1" applyBorder="1" applyAlignment="1" applyProtection="1">
      <alignment vertical="center"/>
      <protection locked="0"/>
    </xf>
    <xf numFmtId="4" fontId="5" fillId="34" borderId="17" xfId="0" applyNumberFormat="1" applyFont="1" applyFill="1" applyBorder="1" applyAlignment="1" applyProtection="1">
      <alignment horizontal="right" vertical="center"/>
      <protection locked="0"/>
    </xf>
    <xf numFmtId="4" fontId="4" fillId="42" borderId="11" xfId="38" applyNumberFormat="1" applyFont="1" applyFill="1" applyBorder="1" applyAlignment="1" applyProtection="1">
      <alignment vertical="center"/>
      <protection locked="0"/>
    </xf>
    <xf numFmtId="4" fontId="4" fillId="17" borderId="11" xfId="38" applyNumberFormat="1" applyFont="1" applyFill="1" applyBorder="1" applyAlignment="1" applyProtection="1">
      <alignment vertical="center"/>
      <protection locked="0"/>
    </xf>
    <xf numFmtId="4" fontId="4" fillId="41" borderId="11" xfId="38" applyNumberFormat="1" applyFont="1" applyFill="1" applyBorder="1" applyAlignment="1" applyProtection="1">
      <alignment vertical="center"/>
      <protection locked="0"/>
    </xf>
    <xf numFmtId="4" fontId="5" fillId="41" borderId="17" xfId="0" applyNumberFormat="1" applyFont="1" applyFill="1" applyBorder="1" applyAlignment="1" applyProtection="1">
      <alignment horizontal="right" vertical="center"/>
      <protection locked="0"/>
    </xf>
    <xf numFmtId="4" fontId="20" fillId="0" borderId="85" xfId="0" applyNumberFormat="1" applyFont="1" applyBorder="1" applyProtection="1">
      <protection locked="0"/>
    </xf>
    <xf numFmtId="4" fontId="4" fillId="17" borderId="16" xfId="38" applyNumberFormat="1" applyFont="1" applyFill="1" applyBorder="1" applyAlignment="1" applyProtection="1">
      <alignment vertical="center"/>
      <protection locked="0"/>
    </xf>
    <xf numFmtId="4" fontId="4" fillId="17" borderId="10" xfId="0" applyNumberFormat="1" applyFont="1" applyFill="1" applyBorder="1" applyAlignment="1" applyProtection="1">
      <alignment horizontal="right" vertical="center"/>
      <protection locked="0"/>
    </xf>
    <xf numFmtId="0" fontId="20" fillId="0" borderId="10" xfId="0" applyFont="1" applyBorder="1" applyProtection="1">
      <protection locked="0"/>
    </xf>
    <xf numFmtId="0" fontId="20" fillId="0" borderId="79" xfId="0" applyFont="1" applyBorder="1" applyProtection="1">
      <protection locked="0"/>
    </xf>
    <xf numFmtId="0" fontId="20" fillId="0" borderId="0" xfId="0" applyFont="1" applyProtection="1">
      <protection locked="0"/>
    </xf>
  </cellXfs>
  <cellStyles count="160">
    <cellStyle name="20% - Accent1" xfId="1" xr:uid="{00000000-0005-0000-0000-000000000000}"/>
    <cellStyle name="20% - Accent1 2" xfId="82" xr:uid="{6EA22489-E878-4057-8CC9-1C3D386052BB}"/>
    <cellStyle name="20% - Accent2" xfId="2" xr:uid="{00000000-0005-0000-0000-000001000000}"/>
    <cellStyle name="20% - Accent2 2" xfId="83" xr:uid="{8F1AF56A-1B81-4818-89BB-FCCC688574C0}"/>
    <cellStyle name="20% - Accent3" xfId="3" xr:uid="{00000000-0005-0000-0000-000002000000}"/>
    <cellStyle name="20% - Accent3 2" xfId="84" xr:uid="{21F623E8-6667-4A16-9DAD-EF02736813FD}"/>
    <cellStyle name="20% - Accent4" xfId="4" xr:uid="{00000000-0005-0000-0000-000003000000}"/>
    <cellStyle name="20% - Accent4 2" xfId="85" xr:uid="{A0081B75-1FCE-4E5C-9AD4-5A890C5D6D99}"/>
    <cellStyle name="20% - Accent5" xfId="5" xr:uid="{00000000-0005-0000-0000-000004000000}"/>
    <cellStyle name="20% - Accent5 2" xfId="86" xr:uid="{6591025F-8866-4A71-92F1-BC8BFA7FFA3A}"/>
    <cellStyle name="20% - Accent6" xfId="6" xr:uid="{00000000-0005-0000-0000-000005000000}"/>
    <cellStyle name="20% - Accent6 2" xfId="87" xr:uid="{F89C2452-2804-4DD4-B3D9-FE005ACB648C}"/>
    <cellStyle name="40% - Accent1" xfId="7" xr:uid="{00000000-0005-0000-0000-000006000000}"/>
    <cellStyle name="40% - Accent1 2" xfId="88" xr:uid="{8331BE74-05C8-4767-8ACB-ECD79AE694B4}"/>
    <cellStyle name="40% - Accent2" xfId="8" xr:uid="{00000000-0005-0000-0000-000007000000}"/>
    <cellStyle name="40% - Accent2 2" xfId="89" xr:uid="{CAA0119F-9640-4DA3-B046-030C79651796}"/>
    <cellStyle name="40% - Accent3" xfId="9" xr:uid="{00000000-0005-0000-0000-000008000000}"/>
    <cellStyle name="40% - Accent3 2" xfId="90" xr:uid="{B25DCED8-150A-46F3-B508-5B0A7AA46FE9}"/>
    <cellStyle name="40% - Accent4" xfId="10" xr:uid="{00000000-0005-0000-0000-000009000000}"/>
    <cellStyle name="40% - Accent4 2" xfId="91" xr:uid="{2B5BA9CF-0D9C-4379-A335-4BA340041942}"/>
    <cellStyle name="40% - Accent5" xfId="11" xr:uid="{00000000-0005-0000-0000-00000A000000}"/>
    <cellStyle name="40% - Accent5 2" xfId="92" xr:uid="{0C721342-F308-4FA3-968A-93F4C81FCFFE}"/>
    <cellStyle name="40% - Accent6" xfId="12" xr:uid="{00000000-0005-0000-0000-00000B000000}"/>
    <cellStyle name="40% - Accent6 2" xfId="93" xr:uid="{23953EFB-302F-4C5E-AFF3-0EF04EA55D05}"/>
    <cellStyle name="60% - Accent1" xfId="13" xr:uid="{00000000-0005-0000-0000-00000C000000}"/>
    <cellStyle name="60% - Accent1 2" xfId="94" xr:uid="{8C9F63D6-4185-48F8-9BC0-5C93C7815ACB}"/>
    <cellStyle name="60% - Accent2" xfId="14" xr:uid="{00000000-0005-0000-0000-00000D000000}"/>
    <cellStyle name="60% - Accent2 2" xfId="95" xr:uid="{3556FF82-21B1-4563-814B-4168C19F45FF}"/>
    <cellStyle name="60% - Accent3" xfId="15" xr:uid="{00000000-0005-0000-0000-00000E000000}"/>
    <cellStyle name="60% - Accent3 2" xfId="96" xr:uid="{AC3A798B-295F-41EC-B90B-BF5EB3F7E9D0}"/>
    <cellStyle name="60% - Accent4" xfId="16" xr:uid="{00000000-0005-0000-0000-00000F000000}"/>
    <cellStyle name="60% - Accent4 2" xfId="97" xr:uid="{D842E986-2C84-4525-AFA7-4DB7BC8CC745}"/>
    <cellStyle name="60% - Accent5" xfId="17" xr:uid="{00000000-0005-0000-0000-000010000000}"/>
    <cellStyle name="60% - Accent5 2" xfId="98" xr:uid="{1F66D0F8-B25E-46DB-BA04-FC92D5C461FB}"/>
    <cellStyle name="60% - Accent6" xfId="18" xr:uid="{00000000-0005-0000-0000-000011000000}"/>
    <cellStyle name="60% - Accent6 2" xfId="99" xr:uid="{7D0D3557-8559-4ABC-B75E-E9561BE09B51}"/>
    <cellStyle name="Accent1" xfId="19" xr:uid="{00000000-0005-0000-0000-000012000000}"/>
    <cellStyle name="Accent1 2" xfId="100" xr:uid="{A8CAC750-669C-44EF-B37D-E2AFB3097F46}"/>
    <cellStyle name="Accent2" xfId="20" xr:uid="{00000000-0005-0000-0000-000013000000}"/>
    <cellStyle name="Accent2 2" xfId="101" xr:uid="{9A07E7AF-F4DC-4DE8-8439-DBAA01803EA1}"/>
    <cellStyle name="Accent3" xfId="21" xr:uid="{00000000-0005-0000-0000-000014000000}"/>
    <cellStyle name="Accent3 2" xfId="102" xr:uid="{D95376B5-7114-4729-BB1A-6C5096FB191D}"/>
    <cellStyle name="Accent4" xfId="22" xr:uid="{00000000-0005-0000-0000-000015000000}"/>
    <cellStyle name="Accent4 2" xfId="103" xr:uid="{D0313D64-8828-4450-A563-6D86ADAC61C5}"/>
    <cellStyle name="Accent5" xfId="23" xr:uid="{00000000-0005-0000-0000-000016000000}"/>
    <cellStyle name="Accent5 2" xfId="104" xr:uid="{5F4DE979-617F-4108-B06D-3AA53FC211A5}"/>
    <cellStyle name="Accent6" xfId="24" xr:uid="{00000000-0005-0000-0000-000017000000}"/>
    <cellStyle name="Accent6 2" xfId="105" xr:uid="{11D7A5A5-346F-473D-A64B-7641574CD590}"/>
    <cellStyle name="Bad" xfId="25" xr:uid="{00000000-0005-0000-0000-000018000000}"/>
    <cellStyle name="Bad 1" xfId="106" xr:uid="{6E63682B-873C-4C60-A3A0-05A340F12EB3}"/>
    <cellStyle name="Calculation" xfId="26" xr:uid="{00000000-0005-0000-0000-000019000000}"/>
    <cellStyle name="Calculation 2" xfId="107" xr:uid="{F3937F04-D8AA-4EA7-A5C1-2C44C67BE3B7}"/>
    <cellStyle name="Check Cell" xfId="27" xr:uid="{00000000-0005-0000-0000-00001A000000}"/>
    <cellStyle name="Check Cell 2" xfId="108" xr:uid="{0A17B1A0-B494-42FC-A595-7055340D4FB3}"/>
    <cellStyle name="Currency_Revised Pricing List to CISCEA" xfId="28" xr:uid="{00000000-0005-0000-0000-00001B000000}"/>
    <cellStyle name="Excel Built-in Normal_Mapa de Cotações Cinto tipo paraquedista." xfId="29" xr:uid="{00000000-0005-0000-0000-00001C000000}"/>
    <cellStyle name="Explanatory Text" xfId="30" xr:uid="{00000000-0005-0000-0000-00001D000000}"/>
    <cellStyle name="Explanatory Text 2" xfId="109" xr:uid="{20DD98A0-A286-4AC8-A5E7-FDAA4DD7535C}"/>
    <cellStyle name="Good" xfId="31" xr:uid="{00000000-0005-0000-0000-00001E000000}"/>
    <cellStyle name="Good 2" xfId="110" xr:uid="{AF5094F6-6DF7-4BF8-973C-8972E8BA5BAE}"/>
    <cellStyle name="Heading 1" xfId="32" xr:uid="{00000000-0005-0000-0000-00001F000000}"/>
    <cellStyle name="Heading 1 3" xfId="111" xr:uid="{CF4D433D-D3EF-4B12-925D-54D12E765927}"/>
    <cellStyle name="Heading 2" xfId="33" xr:uid="{00000000-0005-0000-0000-000020000000}"/>
    <cellStyle name="Heading 2 4" xfId="112" xr:uid="{E9F28D95-08AC-4D9B-A85A-14DF60AE65A1}"/>
    <cellStyle name="Heading 3" xfId="34" xr:uid="{00000000-0005-0000-0000-000021000000}"/>
    <cellStyle name="Heading 3 2" xfId="113" xr:uid="{22F85C92-5536-45E2-93FD-4B14F2FEDF7F}"/>
    <cellStyle name="Heading 4" xfId="35" xr:uid="{00000000-0005-0000-0000-000022000000}"/>
    <cellStyle name="Heading 4 2" xfId="114" xr:uid="{C74D8742-EB41-4844-8D37-8380981C1147}"/>
    <cellStyle name="Input" xfId="36" xr:uid="{00000000-0005-0000-0000-000023000000}"/>
    <cellStyle name="Input 2" xfId="115" xr:uid="{F505660A-4D92-460A-BC5F-FC431EA181AF}"/>
    <cellStyle name="Linked Cell" xfId="37" xr:uid="{00000000-0005-0000-0000-000024000000}"/>
    <cellStyle name="Linked Cell 2" xfId="116" xr:uid="{C0BADD4B-C496-4394-A7A2-B0A02A4E7506}"/>
    <cellStyle name="Moeda 10" xfId="38" xr:uid="{00000000-0005-0000-0000-000025000000}"/>
    <cellStyle name="Moeda 10 2" xfId="39" xr:uid="{00000000-0005-0000-0000-000026000000}"/>
    <cellStyle name="Moeda 10 2 2" xfId="118" xr:uid="{1148E757-F62C-4442-B46D-A9186FDB1CD9}"/>
    <cellStyle name="Moeda 10 3" xfId="117" xr:uid="{B4493A3C-D04A-40EA-9650-5E41476F1481}"/>
    <cellStyle name="Moeda 13 2" xfId="40" xr:uid="{00000000-0005-0000-0000-000027000000}"/>
    <cellStyle name="Moeda 13 2 2" xfId="119" xr:uid="{903DA971-56E0-4790-A186-E17B2CE73D30}"/>
    <cellStyle name="Moeda 14 2" xfId="41" xr:uid="{00000000-0005-0000-0000-000028000000}"/>
    <cellStyle name="Moeda 14 2 2" xfId="120" xr:uid="{BB166D96-0265-4F1A-986E-3F56221A5DAC}"/>
    <cellStyle name="Moeda 15 2" xfId="42" xr:uid="{00000000-0005-0000-0000-000029000000}"/>
    <cellStyle name="Moeda 15 2 2" xfId="121" xr:uid="{DD2A01D2-A62B-48FE-8B44-A32F72526C93}"/>
    <cellStyle name="Moeda 2 2" xfId="43" xr:uid="{00000000-0005-0000-0000-00002A000000}"/>
    <cellStyle name="Moeda 2 2 2" xfId="122" xr:uid="{76F78B95-3028-49C9-8B5A-1558A35B33F2}"/>
    <cellStyle name="Moeda 3 2" xfId="44" xr:uid="{00000000-0005-0000-0000-00002B000000}"/>
    <cellStyle name="Moeda 3 2 2" xfId="123" xr:uid="{8E0D82A7-FBA1-43F1-B326-C0EC43D931CA}"/>
    <cellStyle name="Moeda 4 2" xfId="45" xr:uid="{00000000-0005-0000-0000-00002C000000}"/>
    <cellStyle name="Moeda 4 2 2" xfId="124" xr:uid="{CF37DA9D-F668-4153-8659-26026E7EC27C}"/>
    <cellStyle name="Moeda 5 2" xfId="46" xr:uid="{00000000-0005-0000-0000-00002D000000}"/>
    <cellStyle name="Moeda 5 2 2" xfId="125" xr:uid="{7BC3AC28-245C-49F2-954D-54DD601E930E}"/>
    <cellStyle name="Moeda 6 2" xfId="47" xr:uid="{00000000-0005-0000-0000-00002E000000}"/>
    <cellStyle name="Moeda 6 2 2" xfId="126" xr:uid="{C9A5D03D-5911-478F-8625-5EE946ED3756}"/>
    <cellStyle name="Moeda 7 2" xfId="48" xr:uid="{00000000-0005-0000-0000-00002F000000}"/>
    <cellStyle name="Moeda 7 2 2" xfId="127" xr:uid="{4D6400B5-579A-4CBC-B2F6-8C7A69F4FF5F}"/>
    <cellStyle name="Moeda 8 2" xfId="49" xr:uid="{00000000-0005-0000-0000-000030000000}"/>
    <cellStyle name="Moeda 8 2 2" xfId="128" xr:uid="{D8369FF1-4BE5-4306-8717-F6F83386E6D4}"/>
    <cellStyle name="Moeda 9 2" xfId="50" xr:uid="{00000000-0005-0000-0000-000031000000}"/>
    <cellStyle name="Moeda 9 2 2" xfId="129" xr:uid="{6AD779EF-0112-48D1-BA95-E7022B56018B}"/>
    <cellStyle name="Neutral" xfId="51" xr:uid="{00000000-0005-0000-0000-000032000000}"/>
    <cellStyle name="Neutral 5" xfId="130" xr:uid="{2F6B1B8C-15A6-4668-BB39-E4779133105F}"/>
    <cellStyle name="Normal" xfId="0" builtinId="0"/>
    <cellStyle name="Normal 2" xfId="52" xr:uid="{00000000-0005-0000-0000-000034000000}"/>
    <cellStyle name="Normal 2 2" xfId="131" xr:uid="{78748288-3D67-43CE-A9C1-E6FCB396BFEC}"/>
    <cellStyle name="Normal 2 3" xfId="157" xr:uid="{E75D1203-67DE-407C-9BB7-1F01B369387D}"/>
    <cellStyle name="Normal 3" xfId="53" xr:uid="{00000000-0005-0000-0000-000035000000}"/>
    <cellStyle name="Normal 3 2" xfId="54" xr:uid="{00000000-0005-0000-0000-000036000000}"/>
    <cellStyle name="Normal 3 2 2" xfId="133" xr:uid="{8D293B45-35F8-4D02-9DC2-19C2BD2C7056}"/>
    <cellStyle name="Normal 3 3" xfId="132" xr:uid="{58D8B7FE-9774-4E03-A7FB-FAE6EE25A006}"/>
    <cellStyle name="Normal 4" xfId="55" xr:uid="{00000000-0005-0000-0000-000037000000}"/>
    <cellStyle name="Normal 4 2" xfId="134" xr:uid="{97C81010-3560-42B3-83DE-7C54CC2A24D4}"/>
    <cellStyle name="Normal 40" xfId="79" xr:uid="{00000000-0005-0000-0000-000038000000}"/>
    <cellStyle name="Normal 40 2" xfId="135" xr:uid="{3C853BEC-1FE0-4EF4-89F0-5C2A2ADD64EC}"/>
    <cellStyle name="Normal 5" xfId="56" xr:uid="{00000000-0005-0000-0000-000039000000}"/>
    <cellStyle name="Normal 5 2" xfId="136" xr:uid="{14AB83FF-E519-406D-A786-2C43209A7FFD}"/>
    <cellStyle name="Normal 6" xfId="57" xr:uid="{00000000-0005-0000-0000-00003A000000}"/>
    <cellStyle name="Normal 6 2" xfId="137" xr:uid="{0FB1887E-19FC-4CD9-B89E-9360E3379C3A}"/>
    <cellStyle name="Normal 7" xfId="80" xr:uid="{A659EBBE-E5AE-4C08-9DF7-922D27A0FF3C}"/>
    <cellStyle name="Normal 8" xfId="158" xr:uid="{D42ECDBD-7541-4AA2-8982-4F5D03E5FD10}"/>
    <cellStyle name="Note" xfId="58" xr:uid="{00000000-0005-0000-0000-00003B000000}"/>
    <cellStyle name="Note 6" xfId="138" xr:uid="{C210C29F-8A93-49AE-8935-E10E12832E76}"/>
    <cellStyle name="Output" xfId="59" xr:uid="{00000000-0005-0000-0000-00003C000000}"/>
    <cellStyle name="Output 2" xfId="139" xr:uid="{8873B12A-9A4A-492B-A979-2989C56ABED1}"/>
    <cellStyle name="Porcentagem" xfId="60" builtinId="5"/>
    <cellStyle name="Porcentagem 2" xfId="61" xr:uid="{00000000-0005-0000-0000-00003E000000}"/>
    <cellStyle name="Porcentagem 2 2" xfId="62" xr:uid="{00000000-0005-0000-0000-00003F000000}"/>
    <cellStyle name="Porcentagem 2 2 2" xfId="141" xr:uid="{B61972AE-4725-4B2F-95B5-B0411662D505}"/>
    <cellStyle name="Porcentagem 2 3" xfId="140" xr:uid="{A7916C29-F573-42CF-A067-AE5B3A0AB00E}"/>
    <cellStyle name="Porcentagem 3" xfId="78" xr:uid="{00000000-0005-0000-0000-000040000000}"/>
    <cellStyle name="Porcentagem 3 2" xfId="142" xr:uid="{6DED4622-8C1B-473F-ADDE-BB85EDAE7A17}"/>
    <cellStyle name="Porcentagem 4" xfId="81" xr:uid="{01CCE418-5219-40BA-A736-F56053E7E538}"/>
    <cellStyle name="Separador de milhares 10 2" xfId="63" xr:uid="{00000000-0005-0000-0000-000041000000}"/>
    <cellStyle name="Separador de milhares 10 2 2" xfId="143" xr:uid="{77251A53-DEDF-45C5-89C1-11922E34809C}"/>
    <cellStyle name="Separador de milhares 13 2" xfId="64" xr:uid="{00000000-0005-0000-0000-000042000000}"/>
    <cellStyle name="Separador de milhares 13 2 2" xfId="144" xr:uid="{312A4A58-0C61-4B55-ADAE-3A525B5E8E08}"/>
    <cellStyle name="Separador de milhares 15 2" xfId="65" xr:uid="{00000000-0005-0000-0000-000043000000}"/>
    <cellStyle name="Separador de milhares 15 2 2" xfId="145" xr:uid="{C7645385-5C5B-4D69-B9E0-EC0DECF5D399}"/>
    <cellStyle name="Separador de milhares 2 2" xfId="66" xr:uid="{00000000-0005-0000-0000-000044000000}"/>
    <cellStyle name="Separador de milhares 2 2 2" xfId="67" xr:uid="{00000000-0005-0000-0000-000045000000}"/>
    <cellStyle name="Separador de milhares 2 2 2 2" xfId="147" xr:uid="{E69094FF-377B-40F4-B81F-97EEB960B5DE}"/>
    <cellStyle name="Separador de milhares 2 2 3" xfId="146" xr:uid="{91CA30AC-0717-40F6-8284-70F80D31DA8A}"/>
    <cellStyle name="Separador de milhares 2 3" xfId="68" xr:uid="{00000000-0005-0000-0000-000046000000}"/>
    <cellStyle name="Separador de milhares 2 3 2" xfId="148" xr:uid="{E0201ECD-12E7-495F-9612-F04A68238595}"/>
    <cellStyle name="Separador de milhares 3 2" xfId="69" xr:uid="{00000000-0005-0000-0000-000047000000}"/>
    <cellStyle name="Separador de milhares 3 2 2" xfId="149" xr:uid="{1825E9EF-5854-498D-8E6E-4132AC114F0B}"/>
    <cellStyle name="Title" xfId="70" xr:uid="{00000000-0005-0000-0000-000048000000}"/>
    <cellStyle name="Title 2" xfId="150" xr:uid="{1E601794-2019-4DFC-9EC8-05895D061BC7}"/>
    <cellStyle name="Título 1 1" xfId="71" xr:uid="{00000000-0005-0000-0000-000049000000}"/>
    <cellStyle name="Título 1 1 1" xfId="72" xr:uid="{00000000-0005-0000-0000-00004A000000}"/>
    <cellStyle name="Título 1 1 1 2" xfId="152" xr:uid="{43D5B364-77BD-4D39-B381-B4B47B3BDD4B}"/>
    <cellStyle name="Título 1 1 2" xfId="151" xr:uid="{B980D61D-3E67-421F-A660-C88172E0890F}"/>
    <cellStyle name="Título 1 1_ANEXO A - 049.016.G00.PL.002.01Memória" xfId="73" xr:uid="{00000000-0005-0000-0000-00004B000000}"/>
    <cellStyle name="Título 5" xfId="74" xr:uid="{00000000-0005-0000-0000-00004C000000}"/>
    <cellStyle name="Título 5 2" xfId="153" xr:uid="{9C287C5C-0920-4835-95D4-3C6EC42831D1}"/>
    <cellStyle name="Título 6" xfId="75" xr:uid="{00000000-0005-0000-0000-00004D000000}"/>
    <cellStyle name="Título 6 2" xfId="154" xr:uid="{E69A59B4-26EE-4CEF-B89D-FAFFF75D238B}"/>
    <cellStyle name="Vírgula" xfId="159" builtinId="3"/>
    <cellStyle name="Vírgula 2" xfId="76" xr:uid="{00000000-0005-0000-0000-00004E000000}"/>
    <cellStyle name="Vírgula 2 2" xfId="155" xr:uid="{5D98EA9D-F630-4414-80EB-40110B30F915}"/>
    <cellStyle name="Warning Text" xfId="77" xr:uid="{00000000-0005-0000-0000-00004F000000}"/>
    <cellStyle name="Warning Text 2" xfId="156" xr:uid="{5C3108F0-338F-4DC3-A3FA-B25C491595F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Natal%20(RN)\12.003%20-%20Ampliar%20o%20Sistema%20de%20Energia%20DTCEA%20Natal\02%20-%20OR&#199;AMENTO\02%20-%20CCU%20-%20ADMINSITRATIVOS\ANEXO%20A%20-%20265%2000%20U01%20PL%20002%2000%20REV%20franz.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M:\Documents%20and%20Settings\frans\Configura&#231;&#245;es%20locais\Temporary%20Internet%20Files\OLK6C\SFCO%202007\OR&#199;AMENTOS%20%202007\S&#237;tios%20no%20Estado%20de%20S&#227;o%20Paulo\CNMA%20-%20S&#227;o%20Jos&#233;%20dos%20CAmpos\Mem&#243;ria\ANEXO%20A%20-%20C%20A%20116%20058%20P%20PB%20582%20CI%20E00%20PQ%20001%2000.xls?0B5E1E65" TargetMode="External"/><Relationship Id="rId1" Type="http://schemas.openxmlformats.org/officeDocument/2006/relationships/externalLinkPath" Target="file:///\\0B5E1E65\ANEXO%20A%20-%20C%20A%20116%20058%20P%20PB%20582%20CI%20E00%20PQ%20001%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211;leo%20Combust&#237;vel%20006.11.U03.PL.0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ocuments%20and%20Settings\frans\Desktop\CISCEA\Aripuan&#227;\ANEXO%20A%20-%20284.15.G00.PL.0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GRUPO%20GERADOR%20%20Arquitetur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rena\Orgfiles\Users\marcoslimamcl\Desktop\Trabalho%20Marcos%20Lima%20(IOR)\TRABALHOS%20SITIOS\Porto%20Seguro%20(BA)\09.046%20-%20Vila%20Habitacional%20de%20Porto%20Seguro\02%20-%20OR&#199;AMENTO\209.14.G00.PL.002.00.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M:\Documents%20and%20Settings\frans\Configura&#231;&#245;es%20locais\Temporary%20Internet%20Files\OLK6C\ADMINISTRATIVAS\OR&#199;AMENTO\RIO%20DE%20JANEIRO%20-%20RJ\CISCEA%20-%20RJ\NOVO%20SIST.%20CLIMATIZA&#199;&#195;O%20DA%20CISCEA\OR&#199;AMENTO\ANEXO%20A%20-%20265.06.U00.PL.008.00.xls?A67073F4" TargetMode="External"/><Relationship Id="rId1" Type="http://schemas.openxmlformats.org/officeDocument/2006/relationships/externalLinkPath" Target="file:///\\A67073F4\ANEXO%20A%20-%20265.06.U00.PL.008.00.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M:\Documents%20and%20Settings\frans\Configura&#231;&#245;es%20locais\Temporary%20Internet%20Files\OLK6C\I%20F%20C%20%20-%20%202009\CIAAR%20-%20Lagoa%20Santa%20(MG)\OR&#199;AMENTO%20099.19.G00.PL.001.00\020-08-ENTREGA%20PARCIAL%20LOT%20E%20CLIENTE-%20EM%20DESENVOLVIMENTO%2025-05-2009\ALOJAMENTO%20ALUNOS%201?5123F872" TargetMode="External"/><Relationship Id="rId1" Type="http://schemas.openxmlformats.org/officeDocument/2006/relationships/externalLinkPath" Target="file:///\\5123F872\ALOJAMENTO%20ALUNOS%20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rquivos%20da%20UFF/CPL/Licita&#231;&#227;o/Preg&#227;o/2022/PE%2050-2022%20Reforma%20do%20CASIC/PE%2050-2022%20Reforma%20CASIC/3-%20Anexo%20III%20PE%2050-2022%20Resumo&amp;Or&#231;amento&amp;Cronogr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matização Prédio DECEA"/>
      <sheetName val="BDI SERVIÇOS"/>
      <sheetName val="BDI PROJETOS"/>
      <sheetName val="BDI EQUIPAMENTOS"/>
      <sheetName val="COMPO"/>
      <sheetName val="CCU001"/>
      <sheetName val="SBC70129"/>
      <sheetName val="SBC70132"/>
      <sheetName val="ORESE7047"/>
      <sheetName val="SBC70131"/>
      <sheetName val="SBC70149"/>
      <sheetName val="SBC120705"/>
      <sheetName val="CCU002"/>
      <sheetName val="CCU003"/>
      <sheetName val="CCU004"/>
      <sheetName val="CCU005"/>
      <sheetName val="CCU006"/>
      <sheetName val="CCU007"/>
      <sheetName val="CCU008"/>
      <sheetName val="CCU009"/>
      <sheetName val="CCU010"/>
      <sheetName val="CCU011"/>
      <sheetName val="CCU012"/>
      <sheetName val="CCU0013"/>
      <sheetName val="CCU0014"/>
      <sheetName val="CCU015"/>
      <sheetName val="CCU016"/>
      <sheetName val="CCU017"/>
      <sheetName val="ORSE7038"/>
      <sheetName val="ORSE7039"/>
      <sheetName val="SBC52536"/>
      <sheetName val="SBC52535"/>
      <sheetName val="SBC52534"/>
      <sheetName val="CCU018"/>
      <sheetName val="CCU019"/>
      <sheetName val="CCU020"/>
      <sheetName val="CCU021"/>
      <sheetName val="CCU022"/>
      <sheetName val="CCU023"/>
      <sheetName val="CCU024"/>
      <sheetName val="CCU025"/>
      <sheetName val="CCU026"/>
      <sheetName val="SBC55512"/>
      <sheetName val="SBC55509"/>
      <sheetName val="SBC52911"/>
      <sheetName val="SBC52912"/>
      <sheetName val="SBC52913"/>
      <sheetName val="INSUM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A - SJC"/>
      <sheetName val="As built"/>
      <sheetName val="Composições"/>
      <sheetName val="BDI"/>
      <sheetName val="Canteiro"/>
      <sheetName val="Adm Local"/>
      <sheetName val="Mob_ Desmobilização"/>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 Interna"/>
      <sheetName val="Parte Externa"/>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VHF UHF Aripuanã"/>
      <sheetName val="BDI de serviço"/>
      <sheetName val="BDI de equipamento"/>
      <sheetName val="BDI DE PROJETOS"/>
      <sheetName val="CRONOGRAMA FISICO-FINANCEIRO"/>
      <sheetName val="CURVA 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QUITETURA - ANEXO 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GERAL"/>
      <sheetName val="SERVIÇO AUXILIARES E ADM"/>
      <sheetName val="RESUMO URB RED EXT OFICIAIS"/>
      <sheetName val="URB E REDES EXT OFICIAIS"/>
      <sheetName val="RESUMO CASA DE OFICIAIS"/>
      <sheetName val="CASA DE OFICIAIS"/>
      <sheetName val="RESUMO CASA DE SUB E SGT"/>
      <sheetName val="CASA DE SUB E SARGENTOS"/>
      <sheetName val="RESUMO URB E RED EXT SO SG"/>
      <sheetName val="URB E RED EXT SO SG"/>
      <sheetName val="REDES EXTERNAS ELETRONICA"/>
      <sheetName val="Rel. CCU"/>
      <sheetName val="INSUMOS"/>
      <sheetName val="Cronograma Físico-Financeiro"/>
      <sheetName val="Memoria de Calculo do Cronogram"/>
      <sheetName val="ABC Serv."/>
      <sheetName val="CANTEIRO DE OBRAS"/>
      <sheetName val="MOBILIZAÇÃO DESMOBILIZAÇÃO"/>
      <sheetName val="OPERAÇÃO E MANUTENÇÃO"/>
      <sheetName val="ADMINISTRAÇÃO LOCAL"/>
      <sheetName val="1"/>
      <sheetName val="2"/>
      <sheetName val="3"/>
      <sheetName val="4"/>
      <sheetName val="5"/>
      <sheetName val="6"/>
      <sheetName val="7"/>
      <sheetName val="8"/>
      <sheetName val="10"/>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COT 03 "/>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COT 04"/>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60"/>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1"/>
      <sheetName val="COT 01"/>
      <sheetName val="202"/>
      <sheetName val="COT 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6"/>
      <sheetName val="249"/>
      <sheetName val="252"/>
      <sheetName val="255"/>
      <sheetName val="258"/>
      <sheetName val="259"/>
      <sheetName val="260"/>
      <sheetName val="261"/>
      <sheetName val="262"/>
      <sheetName val="265"/>
      <sheetName val="266"/>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matização Prédio CISCEA"/>
      <sheetName val="BDI DE SERVIÇOS"/>
      <sheetName val="BDI DE EQUIPAMENTOS"/>
      <sheetName val="BDI DE PROJETOS"/>
      <sheetName val="Adm. Local"/>
      <sheetName val="Mobilização"/>
      <sheetName val="Plan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Orçamento"/>
      <sheetName val="Cronograma"/>
    </sheetNames>
    <sheetDataSet>
      <sheetData sheetId="0" refreshError="1"/>
      <sheetData sheetId="1"/>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15F6-7775-42F7-9E71-D020A2E6DE18}">
  <dimension ref="A1:N97"/>
  <sheetViews>
    <sheetView zoomScaleNormal="100" workbookViewId="0">
      <selection activeCell="A64" sqref="A64:F65"/>
    </sheetView>
  </sheetViews>
  <sheetFormatPr defaultRowHeight="15" x14ac:dyDescent="0.2"/>
  <cols>
    <col min="1" max="1" width="5.5703125" style="66" bestFit="1" customWidth="1"/>
    <col min="2" max="2" width="69.28515625" style="67" customWidth="1"/>
    <col min="3" max="3" width="17.28515625" style="62" customWidth="1"/>
    <col min="4" max="4" width="19.28515625" style="62" customWidth="1"/>
    <col min="5" max="5" width="13.7109375" style="62" customWidth="1"/>
    <col min="6" max="6" width="14.28515625" style="62" customWidth="1"/>
    <col min="7" max="16384" width="9.140625" style="62"/>
  </cols>
  <sheetData>
    <row r="1" spans="1:14" x14ac:dyDescent="0.2">
      <c r="A1" s="132" t="s">
        <v>25</v>
      </c>
      <c r="B1" s="132"/>
      <c r="C1" s="132"/>
      <c r="D1" s="132"/>
      <c r="E1" s="132"/>
      <c r="F1" s="132"/>
      <c r="G1" s="61"/>
      <c r="H1" s="61"/>
      <c r="I1" s="61"/>
      <c r="J1" s="61"/>
      <c r="K1" s="61"/>
      <c r="L1" s="61"/>
      <c r="M1" s="61"/>
      <c r="N1" s="61"/>
    </row>
    <row r="2" spans="1:14" x14ac:dyDescent="0.2">
      <c r="A2" s="132" t="s">
        <v>26</v>
      </c>
      <c r="B2" s="132"/>
      <c r="C2" s="132"/>
      <c r="D2" s="132"/>
      <c r="E2" s="132"/>
      <c r="F2" s="132"/>
    </row>
    <row r="3" spans="1:14" x14ac:dyDescent="0.2">
      <c r="A3" s="133" t="s">
        <v>1165</v>
      </c>
      <c r="B3" s="133"/>
      <c r="C3" s="133"/>
      <c r="D3" s="133"/>
      <c r="E3" s="133"/>
      <c r="F3" s="133"/>
    </row>
    <row r="4" spans="1:14" x14ac:dyDescent="0.2">
      <c r="A4" s="134" t="s">
        <v>65</v>
      </c>
      <c r="B4" s="134"/>
      <c r="C4" s="134"/>
      <c r="D4" s="134"/>
      <c r="E4" s="134"/>
      <c r="F4" s="134"/>
    </row>
    <row r="5" spans="1:14" ht="31.5" customHeight="1" x14ac:dyDescent="0.2">
      <c r="A5" s="135" t="str">
        <f>Orçamento!$A$6</f>
        <v>OBRA: Reforma e adequação do Centro de Atenção e Saúde do Idoso e seus Cuidadores - CASIC situado no Campus Mequinho da Universidade Federal Fluminense</v>
      </c>
      <c r="B5" s="135"/>
      <c r="C5" s="135"/>
      <c r="D5" s="135"/>
      <c r="E5" s="135"/>
      <c r="F5" s="135"/>
      <c r="G5" s="73"/>
      <c r="H5" s="73"/>
      <c r="I5" s="73"/>
      <c r="J5" s="73"/>
      <c r="K5" s="73"/>
      <c r="L5" s="73"/>
      <c r="M5" s="73"/>
      <c r="N5" s="73"/>
    </row>
    <row r="6" spans="1:14" ht="30.75" customHeight="1" thickBot="1" x14ac:dyDescent="0.25">
      <c r="A6" s="136" t="str">
        <f>Orçamento!$A$7</f>
        <v>LOCAL: Av. Jansen de Mello, 174,  Centro, Niterói/RJ - CEP: 24.030-220</v>
      </c>
      <c r="B6" s="136"/>
      <c r="C6" s="136"/>
      <c r="D6" s="136"/>
      <c r="E6" s="136"/>
      <c r="F6" s="136"/>
      <c r="G6" s="74"/>
      <c r="H6" s="74"/>
      <c r="I6" s="74"/>
      <c r="J6" s="74"/>
      <c r="K6" s="74"/>
      <c r="L6" s="74"/>
      <c r="M6" s="71"/>
      <c r="N6" s="71"/>
    </row>
    <row r="7" spans="1:14" ht="15.75" customHeight="1" thickTop="1" thickBot="1" x14ac:dyDescent="0.25">
      <c r="A7" s="1"/>
      <c r="B7" s="374"/>
      <c r="C7" s="139" t="s">
        <v>99</v>
      </c>
      <c r="D7" s="140"/>
      <c r="E7" s="122" t="s">
        <v>100</v>
      </c>
      <c r="F7" s="123"/>
    </row>
    <row r="8" spans="1:14" ht="15" customHeight="1" thickTop="1" x14ac:dyDescent="0.2">
      <c r="A8" s="141" t="s">
        <v>0</v>
      </c>
      <c r="B8" s="143" t="s">
        <v>1</v>
      </c>
      <c r="C8" s="80" t="s">
        <v>16</v>
      </c>
      <c r="D8" s="145" t="s">
        <v>66</v>
      </c>
      <c r="E8" s="81" t="s">
        <v>16</v>
      </c>
      <c r="F8" s="124" t="s">
        <v>66</v>
      </c>
    </row>
    <row r="9" spans="1:14" ht="15" customHeight="1" x14ac:dyDescent="0.2">
      <c r="A9" s="142"/>
      <c r="B9" s="144"/>
      <c r="C9" s="82" t="s">
        <v>67</v>
      </c>
      <c r="D9" s="146"/>
      <c r="E9" s="83" t="s">
        <v>67</v>
      </c>
      <c r="F9" s="125"/>
    </row>
    <row r="10" spans="1:14" x14ac:dyDescent="0.2">
      <c r="A10" s="84" t="s">
        <v>68</v>
      </c>
      <c r="B10" s="85" t="s">
        <v>41</v>
      </c>
      <c r="C10" s="86">
        <f>D10/$D$60</f>
        <v>4.7786792749026519E-3</v>
      </c>
      <c r="D10" s="87">
        <f>Orçamento!$L$12</f>
        <v>12616.69</v>
      </c>
      <c r="E10" s="88" t="e">
        <f>F10/$F$60</f>
        <v>#DIV/0!</v>
      </c>
      <c r="F10" s="89">
        <f>Orçamento!$P$12</f>
        <v>0</v>
      </c>
    </row>
    <row r="11" spans="1:14" ht="6.95" customHeight="1" x14ac:dyDescent="0.2">
      <c r="A11" s="90"/>
      <c r="B11" s="91"/>
      <c r="C11" s="92"/>
      <c r="D11" s="93"/>
      <c r="E11" s="94"/>
      <c r="F11" s="95"/>
    </row>
    <row r="12" spans="1:14" x14ac:dyDescent="0.2">
      <c r="A12" s="96" t="s">
        <v>69</v>
      </c>
      <c r="B12" s="316" t="s">
        <v>121</v>
      </c>
      <c r="C12" s="97">
        <f>D12/$D$60</f>
        <v>5.5380939655205998E-2</v>
      </c>
      <c r="D12" s="98">
        <f>Orçamento!$L$15</f>
        <v>146217</v>
      </c>
      <c r="E12" s="88" t="e">
        <f>F12/$F$60</f>
        <v>#DIV/0!</v>
      </c>
      <c r="F12" s="99">
        <f>Orçamento!$P$15</f>
        <v>0</v>
      </c>
    </row>
    <row r="13" spans="1:14" ht="6.95" customHeight="1" x14ac:dyDescent="0.2">
      <c r="A13" s="90"/>
      <c r="B13" s="91"/>
      <c r="C13" s="100"/>
      <c r="D13" s="101"/>
      <c r="E13" s="102"/>
      <c r="F13" s="103"/>
    </row>
    <row r="14" spans="1:14" x14ac:dyDescent="0.2">
      <c r="A14" s="96" t="s">
        <v>70</v>
      </c>
      <c r="B14" s="104" t="s">
        <v>27</v>
      </c>
      <c r="C14" s="97">
        <f>D14/$D$60</f>
        <v>9.9316288160554069E-3</v>
      </c>
      <c r="D14" s="98">
        <f>Orçamento!$L$17</f>
        <v>26221.529999999995</v>
      </c>
      <c r="E14" s="88" t="e">
        <f>F14/$F$60</f>
        <v>#DIV/0!</v>
      </c>
      <c r="F14" s="99">
        <f>Orçamento!$P$17</f>
        <v>0</v>
      </c>
    </row>
    <row r="15" spans="1:14" ht="6.95" customHeight="1" x14ac:dyDescent="0.2">
      <c r="A15" s="90"/>
      <c r="B15" s="91"/>
      <c r="C15" s="92"/>
      <c r="D15" s="101"/>
      <c r="E15" s="94"/>
      <c r="F15" s="103"/>
    </row>
    <row r="16" spans="1:14" x14ac:dyDescent="0.2">
      <c r="A16" s="96" t="s">
        <v>71</v>
      </c>
      <c r="B16" s="104" t="s">
        <v>84</v>
      </c>
      <c r="C16" s="97">
        <f>D16/$D$60</f>
        <v>1.617798991690942E-3</v>
      </c>
      <c r="D16" s="98">
        <f>Orçamento!$L$44</f>
        <v>4271.32</v>
      </c>
      <c r="E16" s="88" t="e">
        <f>F16/$F$60</f>
        <v>#DIV/0!</v>
      </c>
      <c r="F16" s="99">
        <f>Orçamento!$P$44</f>
        <v>0</v>
      </c>
    </row>
    <row r="17" spans="1:6" ht="6.95" customHeight="1" x14ac:dyDescent="0.2">
      <c r="A17" s="90"/>
      <c r="B17" s="105"/>
      <c r="C17" s="92"/>
      <c r="D17" s="101"/>
      <c r="E17" s="94"/>
      <c r="F17" s="103"/>
    </row>
    <row r="18" spans="1:6" x14ac:dyDescent="0.2">
      <c r="A18" s="96" t="s">
        <v>72</v>
      </c>
      <c r="B18" s="315" t="s">
        <v>212</v>
      </c>
      <c r="C18" s="97">
        <f>D18/$D$60</f>
        <v>2.9281664818381726E-2</v>
      </c>
      <c r="D18" s="98">
        <f>Orçamento!$L$47</f>
        <v>77309.58</v>
      </c>
      <c r="E18" s="88" t="e">
        <f>F18/$F$60</f>
        <v>#DIV/0!</v>
      </c>
      <c r="F18" s="99">
        <f>Orçamento!$P$47</f>
        <v>0</v>
      </c>
    </row>
    <row r="19" spans="1:6" ht="6.95" customHeight="1" x14ac:dyDescent="0.2">
      <c r="A19" s="90"/>
      <c r="B19" s="105"/>
      <c r="C19" s="92"/>
      <c r="D19" s="101"/>
      <c r="E19" s="94"/>
      <c r="F19" s="103"/>
    </row>
    <row r="20" spans="1:6" x14ac:dyDescent="0.2">
      <c r="A20" s="96">
        <v>6</v>
      </c>
      <c r="B20" s="315" t="s">
        <v>241</v>
      </c>
      <c r="C20" s="97">
        <f>D20/$D$60</f>
        <v>0.50888398833394866</v>
      </c>
      <c r="D20" s="98">
        <f>Orçamento!$L$57</f>
        <v>1343557.7400000002</v>
      </c>
      <c r="E20" s="88" t="e">
        <f>F20/$F$60</f>
        <v>#DIV/0!</v>
      </c>
      <c r="F20" s="99">
        <f>Orçamento!$P$57</f>
        <v>0</v>
      </c>
    </row>
    <row r="21" spans="1:6" ht="6.95" customHeight="1" x14ac:dyDescent="0.2">
      <c r="A21" s="90"/>
      <c r="B21" s="91"/>
      <c r="C21" s="92"/>
      <c r="D21" s="101"/>
      <c r="E21" s="94"/>
      <c r="F21" s="103"/>
    </row>
    <row r="22" spans="1:6" x14ac:dyDescent="0.2">
      <c r="A22" s="96" t="s">
        <v>1166</v>
      </c>
      <c r="B22" s="315" t="s">
        <v>261</v>
      </c>
      <c r="C22" s="97">
        <f>D22/$D$60</f>
        <v>7.3900608126782161E-2</v>
      </c>
      <c r="D22" s="98">
        <f>Orçamento!$L$64</f>
        <v>195112.71</v>
      </c>
      <c r="E22" s="88" t="e">
        <f>F22/$F$60</f>
        <v>#DIV/0!</v>
      </c>
      <c r="F22" s="99">
        <f>Orçamento!$P$64</f>
        <v>0</v>
      </c>
    </row>
    <row r="23" spans="1:6" ht="6.95" customHeight="1" x14ac:dyDescent="0.2">
      <c r="A23" s="90"/>
      <c r="B23" s="91"/>
      <c r="C23" s="92"/>
      <c r="D23" s="101"/>
      <c r="E23" s="94"/>
      <c r="F23" s="103"/>
    </row>
    <row r="24" spans="1:6" x14ac:dyDescent="0.2">
      <c r="A24" s="96" t="s">
        <v>1167</v>
      </c>
      <c r="B24" s="315" t="s">
        <v>284</v>
      </c>
      <c r="C24" s="97">
        <f>D24/$D$60</f>
        <v>2.7976451474652681E-2</v>
      </c>
      <c r="D24" s="98">
        <f>Orçamento!$L$72</f>
        <v>73863.55</v>
      </c>
      <c r="E24" s="88" t="e">
        <f>F24/$F$60</f>
        <v>#DIV/0!</v>
      </c>
      <c r="F24" s="99">
        <f>Orçamento!$P$72</f>
        <v>0</v>
      </c>
    </row>
    <row r="25" spans="1:6" ht="6.95" customHeight="1" x14ac:dyDescent="0.2">
      <c r="A25" s="90"/>
      <c r="B25" s="91"/>
      <c r="C25" s="92"/>
      <c r="D25" s="101"/>
      <c r="E25" s="94"/>
      <c r="F25" s="103"/>
    </row>
    <row r="26" spans="1:6" x14ac:dyDescent="0.2">
      <c r="A26" s="96" t="s">
        <v>1168</v>
      </c>
      <c r="B26" s="315" t="s">
        <v>42</v>
      </c>
      <c r="C26" s="97">
        <f>D26/$D$60</f>
        <v>4.8928291494886866E-2</v>
      </c>
      <c r="D26" s="98">
        <f>Orçamento!$L$79</f>
        <v>129180.69</v>
      </c>
      <c r="E26" s="88" t="e">
        <f>F26/$F$60</f>
        <v>#DIV/0!</v>
      </c>
      <c r="F26" s="99">
        <f>Orçamento!$P$79</f>
        <v>0</v>
      </c>
    </row>
    <row r="27" spans="1:6" ht="6.95" customHeight="1" x14ac:dyDescent="0.2">
      <c r="A27" s="90"/>
      <c r="B27" s="317"/>
      <c r="C27" s="310"/>
      <c r="D27" s="311"/>
      <c r="E27" s="312"/>
      <c r="F27" s="313"/>
    </row>
    <row r="28" spans="1:6" x14ac:dyDescent="0.2">
      <c r="A28" s="96" t="s">
        <v>73</v>
      </c>
      <c r="B28" s="315" t="s">
        <v>366</v>
      </c>
      <c r="C28" s="97">
        <f>D28/$D$60</f>
        <v>3.2802710399250562E-2</v>
      </c>
      <c r="D28" s="98">
        <f>Orçamento!$L$102</f>
        <v>86605.86</v>
      </c>
      <c r="E28" s="88" t="e">
        <f>F28/$F$60</f>
        <v>#DIV/0!</v>
      </c>
      <c r="F28" s="99">
        <f>Orçamento!$P$102</f>
        <v>0</v>
      </c>
    </row>
    <row r="29" spans="1:6" ht="6.95" customHeight="1" x14ac:dyDescent="0.2">
      <c r="A29" s="90"/>
      <c r="B29" s="79"/>
      <c r="C29" s="310"/>
      <c r="D29" s="311"/>
      <c r="E29" s="312"/>
      <c r="F29" s="313"/>
    </row>
    <row r="30" spans="1:6" x14ac:dyDescent="0.2">
      <c r="A30" s="96" t="s">
        <v>74</v>
      </c>
      <c r="B30" s="315" t="s">
        <v>43</v>
      </c>
      <c r="C30" s="97">
        <f>D30/$D$60</f>
        <v>2.8608482088009857E-2</v>
      </c>
      <c r="D30" s="98">
        <f>Orçamento!$L$167</f>
        <v>75532.240000000005</v>
      </c>
      <c r="E30" s="88" t="e">
        <f>F30/$F$60</f>
        <v>#DIV/0!</v>
      </c>
      <c r="F30" s="99">
        <f>Orçamento!$P$167</f>
        <v>0</v>
      </c>
    </row>
    <row r="31" spans="1:6" ht="6.95" customHeight="1" x14ac:dyDescent="0.2">
      <c r="A31" s="90"/>
      <c r="B31" s="79"/>
      <c r="C31" s="310"/>
      <c r="D31" s="311"/>
      <c r="E31" s="312"/>
      <c r="F31" s="313"/>
    </row>
    <row r="32" spans="1:6" x14ac:dyDescent="0.2">
      <c r="A32" s="96" t="s">
        <v>75</v>
      </c>
      <c r="B32" s="315" t="s">
        <v>768</v>
      </c>
      <c r="C32" s="97">
        <f>D32/$D$60</f>
        <v>5.6435782231238525E-3</v>
      </c>
      <c r="D32" s="98">
        <f>Orçamento!$L$250</f>
        <v>14900.199999999999</v>
      </c>
      <c r="E32" s="88" t="e">
        <f>F32/$F$60</f>
        <v>#DIV/0!</v>
      </c>
      <c r="F32" s="99">
        <f>Orçamento!$P$250</f>
        <v>0</v>
      </c>
    </row>
    <row r="33" spans="1:7" ht="6.95" customHeight="1" x14ac:dyDescent="0.2">
      <c r="A33" s="90"/>
      <c r="B33" s="91"/>
      <c r="C33" s="92"/>
      <c r="D33" s="101"/>
      <c r="E33" s="94"/>
      <c r="F33" s="103"/>
    </row>
    <row r="34" spans="1:7" x14ac:dyDescent="0.2">
      <c r="A34" s="96" t="s">
        <v>86</v>
      </c>
      <c r="B34" s="104" t="s">
        <v>44</v>
      </c>
      <c r="C34" s="97">
        <f>D34/$D$60</f>
        <v>5.5256403842279785E-3</v>
      </c>
      <c r="D34" s="98">
        <f>Orçamento!$L$263</f>
        <v>14588.82</v>
      </c>
      <c r="E34" s="88" t="e">
        <f>F34/$F$60</f>
        <v>#DIV/0!</v>
      </c>
      <c r="F34" s="99">
        <f>Orçamento!$P$263</f>
        <v>0</v>
      </c>
      <c r="G34" s="70"/>
    </row>
    <row r="35" spans="1:7" ht="6.95" customHeight="1" x14ac:dyDescent="0.2">
      <c r="A35" s="90"/>
      <c r="B35" s="91"/>
      <c r="C35" s="92"/>
      <c r="D35" s="101"/>
      <c r="E35" s="94"/>
      <c r="F35" s="103"/>
    </row>
    <row r="36" spans="1:7" x14ac:dyDescent="0.2">
      <c r="A36" s="96" t="s">
        <v>77</v>
      </c>
      <c r="B36" s="104" t="s">
        <v>834</v>
      </c>
      <c r="C36" s="97">
        <f>D36/$D$60</f>
        <v>1.8939329163072862E-3</v>
      </c>
      <c r="D36" s="98">
        <f>Orçamento!$L$276</f>
        <v>5000.3700000000008</v>
      </c>
      <c r="E36" s="88" t="e">
        <f>F36/$F$60</f>
        <v>#DIV/0!</v>
      </c>
      <c r="F36" s="99">
        <f>Orçamento!$P$276</f>
        <v>0</v>
      </c>
    </row>
    <row r="37" spans="1:7" ht="6.95" customHeight="1" x14ac:dyDescent="0.2">
      <c r="A37" s="90"/>
      <c r="B37" s="91"/>
      <c r="C37" s="92"/>
      <c r="D37" s="101"/>
      <c r="E37" s="94"/>
      <c r="F37" s="103"/>
    </row>
    <row r="38" spans="1:7" ht="15" customHeight="1" x14ac:dyDescent="0.2">
      <c r="A38" s="96" t="s">
        <v>78</v>
      </c>
      <c r="B38" s="315" t="s">
        <v>846</v>
      </c>
      <c r="C38" s="97">
        <f>D38/$D$60</f>
        <v>2.4158326621068905E-2</v>
      </c>
      <c r="D38" s="106">
        <f>Orçamento!$L$282</f>
        <v>63782.920000000006</v>
      </c>
      <c r="E38" s="88" t="e">
        <f>F38/$F$60</f>
        <v>#DIV/0!</v>
      </c>
      <c r="F38" s="107">
        <f>Orçamento!$P$282</f>
        <v>0</v>
      </c>
    </row>
    <row r="39" spans="1:7" ht="6.95" customHeight="1" x14ac:dyDescent="0.2">
      <c r="A39" s="90"/>
      <c r="B39" s="91"/>
      <c r="C39" s="92"/>
      <c r="D39" s="101"/>
      <c r="E39" s="94"/>
      <c r="F39" s="103"/>
    </row>
    <row r="40" spans="1:7" ht="15" customHeight="1" x14ac:dyDescent="0.2">
      <c r="A40" s="96" t="s">
        <v>79</v>
      </c>
      <c r="B40" s="104" t="s">
        <v>45</v>
      </c>
      <c r="C40" s="97">
        <f>D40/$D$60</f>
        <v>1.710603927902718E-2</v>
      </c>
      <c r="D40" s="98">
        <f>Orçamento!$L$294</f>
        <v>45163.44</v>
      </c>
      <c r="E40" s="88" t="e">
        <f>F40/$F$60</f>
        <v>#DIV/0!</v>
      </c>
      <c r="F40" s="99">
        <f>Orçamento!$P$294</f>
        <v>0</v>
      </c>
    </row>
    <row r="41" spans="1:7" ht="6.95" customHeight="1" x14ac:dyDescent="0.2">
      <c r="A41" s="90"/>
      <c r="B41" s="91"/>
      <c r="C41" s="92"/>
      <c r="D41" s="101"/>
      <c r="E41" s="94"/>
      <c r="F41" s="103"/>
    </row>
    <row r="42" spans="1:7" ht="15" customHeight="1" x14ac:dyDescent="0.2">
      <c r="A42" s="96" t="s">
        <v>80</v>
      </c>
      <c r="B42" s="104" t="s">
        <v>898</v>
      </c>
      <c r="C42" s="97">
        <f>D42/$D$60</f>
        <v>1.7888615055291228E-3</v>
      </c>
      <c r="D42" s="373">
        <f>Orçamento!$L$301</f>
        <v>4722.96</v>
      </c>
      <c r="E42" s="88" t="e">
        <f>F42/$F$60</f>
        <v>#DIV/0!</v>
      </c>
      <c r="F42" s="375">
        <f>Orçamento!$P$301</f>
        <v>0</v>
      </c>
    </row>
    <row r="43" spans="1:7" ht="6.95" customHeight="1" x14ac:dyDescent="0.2">
      <c r="A43" s="90"/>
      <c r="B43" s="91"/>
      <c r="C43" s="92"/>
      <c r="D43" s="101"/>
      <c r="E43" s="94"/>
      <c r="F43" s="103"/>
    </row>
    <row r="44" spans="1:7" ht="15" customHeight="1" x14ac:dyDescent="0.2">
      <c r="A44" s="96" t="s">
        <v>81</v>
      </c>
      <c r="B44" s="104" t="s">
        <v>46</v>
      </c>
      <c r="C44" s="97">
        <f>D44/$D$60</f>
        <v>2.576800502933789E-2</v>
      </c>
      <c r="D44" s="98">
        <f>Orçamento!$L$304</f>
        <v>68032.799999999988</v>
      </c>
      <c r="E44" s="88" t="e">
        <f>F44/$F$60</f>
        <v>#DIV/0!</v>
      </c>
      <c r="F44" s="99">
        <f>Orçamento!$P$304</f>
        <v>0</v>
      </c>
    </row>
    <row r="45" spans="1:7" ht="6.95" customHeight="1" x14ac:dyDescent="0.2">
      <c r="A45" s="90"/>
      <c r="B45" s="91"/>
      <c r="C45" s="92"/>
      <c r="D45" s="101"/>
      <c r="E45" s="94"/>
      <c r="F45" s="103"/>
    </row>
    <row r="46" spans="1:7" ht="15" customHeight="1" x14ac:dyDescent="0.2">
      <c r="A46" s="96" t="s">
        <v>82</v>
      </c>
      <c r="B46" s="104" t="s">
        <v>28</v>
      </c>
      <c r="C46" s="97">
        <f>D46/$D$60</f>
        <v>2.1182450954109651E-2</v>
      </c>
      <c r="D46" s="98">
        <f>Orçamento!$L$315</f>
        <v>55926</v>
      </c>
      <c r="E46" s="88" t="e">
        <f>F46/$F$60</f>
        <v>#DIV/0!</v>
      </c>
      <c r="F46" s="99">
        <f>Orçamento!$P$315</f>
        <v>0</v>
      </c>
    </row>
    <row r="47" spans="1:7" ht="6.95" customHeight="1" x14ac:dyDescent="0.2">
      <c r="A47" s="90"/>
      <c r="B47" s="91"/>
      <c r="C47" s="92"/>
      <c r="D47" s="101"/>
      <c r="E47" s="94"/>
      <c r="F47" s="103"/>
    </row>
    <row r="48" spans="1:7" ht="15" customHeight="1" x14ac:dyDescent="0.2">
      <c r="A48" s="96" t="s">
        <v>83</v>
      </c>
      <c r="B48" s="104" t="s">
        <v>47</v>
      </c>
      <c r="C48" s="97">
        <f>D48/$D$60</f>
        <v>8.2099325651072022E-4</v>
      </c>
      <c r="D48" s="98">
        <f>Orçamento!$L$332</f>
        <v>2167.59</v>
      </c>
      <c r="E48" s="88" t="e">
        <f>F48/$F$60</f>
        <v>#DIV/0!</v>
      </c>
      <c r="F48" s="99">
        <f>Orçamento!$P$332</f>
        <v>0</v>
      </c>
    </row>
    <row r="49" spans="1:12" ht="6.95" customHeight="1" x14ac:dyDescent="0.2">
      <c r="A49" s="90"/>
      <c r="B49" s="91"/>
      <c r="C49" s="92"/>
      <c r="D49" s="101"/>
      <c r="E49" s="94"/>
      <c r="F49" s="103"/>
    </row>
    <row r="50" spans="1:12" ht="15" customHeight="1" x14ac:dyDescent="0.2">
      <c r="A50" s="96" t="s">
        <v>87</v>
      </c>
      <c r="B50" s="104" t="s">
        <v>85</v>
      </c>
      <c r="C50" s="97">
        <f>D50/$D$60</f>
        <v>2.5357658010711808E-2</v>
      </c>
      <c r="D50" s="98">
        <f>Orçamento!$L$335</f>
        <v>66949.399999999994</v>
      </c>
      <c r="E50" s="88" t="e">
        <f>F50/$F$60</f>
        <v>#DIV/0!</v>
      </c>
      <c r="F50" s="99">
        <f>Orçamento!$P$335</f>
        <v>0</v>
      </c>
    </row>
    <row r="51" spans="1:12" ht="6.95" customHeight="1" x14ac:dyDescent="0.2">
      <c r="A51" s="90"/>
      <c r="B51" s="309"/>
      <c r="C51" s="310"/>
      <c r="D51" s="311"/>
      <c r="E51" s="312"/>
      <c r="F51" s="313"/>
    </row>
    <row r="52" spans="1:12" ht="15" customHeight="1" x14ac:dyDescent="0.2">
      <c r="A52" s="96" t="s">
        <v>88</v>
      </c>
      <c r="B52" s="104" t="s">
        <v>48</v>
      </c>
      <c r="C52" s="97">
        <f>D52/$D$60</f>
        <v>1.0541960351789278E-2</v>
      </c>
      <c r="D52" s="98">
        <f>Orçamento!$L$337</f>
        <v>27832.93</v>
      </c>
      <c r="E52" s="88" t="e">
        <f>F52/$F$60</f>
        <v>#DIV/0!</v>
      </c>
      <c r="F52" s="99">
        <f>Orçamento!$P$337</f>
        <v>0</v>
      </c>
    </row>
    <row r="53" spans="1:12" ht="6.95" customHeight="1" x14ac:dyDescent="0.2">
      <c r="A53" s="90"/>
      <c r="B53" s="91"/>
      <c r="C53" s="92"/>
      <c r="D53" s="101"/>
      <c r="E53" s="94"/>
      <c r="F53" s="103"/>
    </row>
    <row r="54" spans="1:12" x14ac:dyDescent="0.2">
      <c r="A54" s="96" t="s">
        <v>89</v>
      </c>
      <c r="B54" s="315" t="s">
        <v>991</v>
      </c>
      <c r="C54" s="97">
        <f>D54/$D$60</f>
        <v>8.4359794583933681E-3</v>
      </c>
      <c r="D54" s="98">
        <f>Orçamento!$L$340</f>
        <v>22272.71</v>
      </c>
      <c r="E54" s="88" t="e">
        <f>F54/$F$60</f>
        <v>#DIV/0!</v>
      </c>
      <c r="F54" s="99">
        <f>Orçamento!$P$340</f>
        <v>0</v>
      </c>
    </row>
    <row r="55" spans="1:12" ht="6.95" customHeight="1" x14ac:dyDescent="0.2">
      <c r="A55" s="90"/>
      <c r="B55" s="91"/>
      <c r="C55" s="92"/>
      <c r="D55" s="101"/>
      <c r="E55" s="94"/>
      <c r="F55" s="103"/>
    </row>
    <row r="56" spans="1:12" x14ac:dyDescent="0.2">
      <c r="A56" s="96" t="s">
        <v>1169</v>
      </c>
      <c r="B56" s="314" t="s">
        <v>1016</v>
      </c>
      <c r="C56" s="97">
        <f>D56/$D$60</f>
        <v>2.2693697589071873E-3</v>
      </c>
      <c r="D56" s="98">
        <f>Orçamento!$L$349</f>
        <v>5991.5999999999995</v>
      </c>
      <c r="E56" s="88" t="e">
        <f>F56/$F$60</f>
        <v>#DIV/0!</v>
      </c>
      <c r="F56" s="99">
        <f>Orçamento!$P$349</f>
        <v>0</v>
      </c>
    </row>
    <row r="57" spans="1:12" ht="6.95" customHeight="1" x14ac:dyDescent="0.2">
      <c r="A57" s="90"/>
      <c r="B57" s="91"/>
      <c r="C57" s="92"/>
      <c r="D57" s="101"/>
      <c r="E57" s="94"/>
      <c r="F57" s="103"/>
    </row>
    <row r="58" spans="1:12" ht="15" customHeight="1" x14ac:dyDescent="0.2">
      <c r="A58" s="96" t="s">
        <v>90</v>
      </c>
      <c r="B58" s="104" t="s">
        <v>18</v>
      </c>
      <c r="C58" s="97">
        <f>D58/$D$60</f>
        <v>2.7415960777188154E-2</v>
      </c>
      <c r="D58" s="98">
        <f>Orçamento!$L$361</f>
        <v>72383.739999999991</v>
      </c>
      <c r="E58" s="88" t="e">
        <f>F58/$F$60</f>
        <v>#DIV/0!</v>
      </c>
      <c r="F58" s="99">
        <f>Orçamento!$P$361</f>
        <v>0</v>
      </c>
    </row>
    <row r="59" spans="1:12" ht="6.95" customHeight="1" x14ac:dyDescent="0.2">
      <c r="A59" s="90"/>
      <c r="B59" s="91"/>
      <c r="C59" s="92"/>
      <c r="D59" s="101"/>
      <c r="E59" s="94"/>
      <c r="F59" s="103"/>
    </row>
    <row r="60" spans="1:12" ht="15" customHeight="1" thickBot="1" x14ac:dyDescent="0.25">
      <c r="A60" s="147" t="s">
        <v>76</v>
      </c>
      <c r="B60" s="148"/>
      <c r="C60" s="108">
        <f>SUM(C10:C59)</f>
        <v>0.99999999999999967</v>
      </c>
      <c r="D60" s="109">
        <f>SUM(D10:D58)</f>
        <v>2640204.3900000006</v>
      </c>
      <c r="E60" s="108" t="e">
        <f>SUM(E10:E59)</f>
        <v>#DIV/0!</v>
      </c>
      <c r="F60" s="110">
        <f>SUM(F10:F58)</f>
        <v>0</v>
      </c>
    </row>
    <row r="61" spans="1:12" ht="19.5" customHeight="1" thickTop="1" x14ac:dyDescent="0.2">
      <c r="A61" s="149" t="s">
        <v>4</v>
      </c>
      <c r="B61" s="149"/>
      <c r="C61" s="126" t="s">
        <v>49</v>
      </c>
      <c r="D61" s="127"/>
      <c r="E61" s="127"/>
      <c r="F61" s="128"/>
      <c r="G61" s="69"/>
      <c r="H61" s="69"/>
      <c r="I61" s="69"/>
      <c r="J61" s="69"/>
    </row>
    <row r="62" spans="1:12" ht="42.75" customHeight="1" x14ac:dyDescent="0.2">
      <c r="A62" s="150" t="s">
        <v>64</v>
      </c>
      <c r="B62" s="150"/>
      <c r="C62" s="129"/>
      <c r="D62" s="130"/>
      <c r="E62" s="130"/>
      <c r="F62" s="131"/>
      <c r="G62" s="69"/>
      <c r="H62" s="69"/>
      <c r="I62" s="69"/>
      <c r="J62" s="69"/>
    </row>
    <row r="63" spans="1:12" x14ac:dyDescent="0.2">
      <c r="A63" s="68"/>
      <c r="B63" s="194" t="s">
        <v>5</v>
      </c>
      <c r="C63" s="194"/>
      <c r="D63" s="65"/>
      <c r="E63" s="65"/>
      <c r="F63" s="64"/>
      <c r="G63" s="2"/>
      <c r="H63" s="2"/>
      <c r="I63" s="2"/>
      <c r="J63" s="2"/>
      <c r="K63" s="2"/>
      <c r="L63" s="2"/>
    </row>
    <row r="64" spans="1:12" ht="15" customHeight="1" x14ac:dyDescent="0.2">
      <c r="A64" s="377" t="s">
        <v>17</v>
      </c>
      <c r="B64" s="377"/>
      <c r="C64" s="377"/>
      <c r="D64" s="377"/>
      <c r="E64" s="377"/>
      <c r="F64" s="377"/>
      <c r="G64" s="376"/>
      <c r="H64" s="376"/>
      <c r="I64" s="376"/>
      <c r="J64" s="376"/>
    </row>
    <row r="65" spans="1:6" x14ac:dyDescent="0.2">
      <c r="A65" s="377"/>
      <c r="B65" s="377"/>
      <c r="C65" s="377"/>
      <c r="D65" s="377"/>
      <c r="E65" s="377"/>
      <c r="F65" s="377"/>
    </row>
    <row r="66" spans="1:6" x14ac:dyDescent="0.2">
      <c r="A66" s="63"/>
      <c r="B66" s="137"/>
      <c r="C66" s="137"/>
      <c r="D66" s="137"/>
    </row>
    <row r="67" spans="1:6" x14ac:dyDescent="0.2">
      <c r="A67" s="63"/>
      <c r="B67" s="64"/>
    </row>
    <row r="68" spans="1:6" ht="24" customHeight="1" x14ac:dyDescent="0.2">
      <c r="A68" s="63"/>
      <c r="B68" s="138"/>
      <c r="C68" s="138"/>
      <c r="D68" s="138"/>
    </row>
    <row r="69" spans="1:6" x14ac:dyDescent="0.2">
      <c r="A69" s="65"/>
      <c r="B69" s="22"/>
    </row>
    <row r="70" spans="1:6" x14ac:dyDescent="0.2">
      <c r="A70" s="65"/>
      <c r="B70" s="22"/>
    </row>
    <row r="71" spans="1:6" x14ac:dyDescent="0.2">
      <c r="A71" s="65"/>
      <c r="B71" s="22"/>
    </row>
    <row r="72" spans="1:6" x14ac:dyDescent="0.2">
      <c r="A72" s="65"/>
      <c r="B72" s="22"/>
    </row>
    <row r="73" spans="1:6" x14ac:dyDescent="0.2">
      <c r="A73" s="65"/>
      <c r="B73" s="22"/>
    </row>
    <row r="74" spans="1:6" x14ac:dyDescent="0.2">
      <c r="A74" s="65"/>
      <c r="B74" s="22"/>
    </row>
    <row r="75" spans="1:6" x14ac:dyDescent="0.2">
      <c r="A75" s="65"/>
      <c r="B75" s="22"/>
    </row>
    <row r="76" spans="1:6" x14ac:dyDescent="0.2">
      <c r="A76" s="65"/>
      <c r="B76" s="22"/>
    </row>
    <row r="77" spans="1:6" x14ac:dyDescent="0.2">
      <c r="A77" s="65"/>
      <c r="B77" s="22"/>
    </row>
    <row r="78" spans="1:6" x14ac:dyDescent="0.2">
      <c r="A78" s="65"/>
      <c r="B78" s="22"/>
    </row>
    <row r="79" spans="1:6" x14ac:dyDescent="0.2">
      <c r="A79" s="65"/>
      <c r="B79" s="22"/>
    </row>
    <row r="80" spans="1:6" x14ac:dyDescent="0.2">
      <c r="A80" s="65"/>
      <c r="B80" s="22"/>
    </row>
    <row r="81" spans="1:2" x14ac:dyDescent="0.2">
      <c r="A81" s="65"/>
      <c r="B81" s="22"/>
    </row>
    <row r="82" spans="1:2" x14ac:dyDescent="0.2">
      <c r="A82" s="65"/>
      <c r="B82" s="22"/>
    </row>
    <row r="83" spans="1:2" x14ac:dyDescent="0.2">
      <c r="A83" s="65"/>
      <c r="B83" s="22"/>
    </row>
    <row r="84" spans="1:2" x14ac:dyDescent="0.2">
      <c r="A84" s="65"/>
      <c r="B84" s="22"/>
    </row>
    <row r="85" spans="1:2" x14ac:dyDescent="0.2">
      <c r="A85" s="65"/>
      <c r="B85" s="22"/>
    </row>
    <row r="86" spans="1:2" x14ac:dyDescent="0.2">
      <c r="A86" s="65"/>
      <c r="B86" s="22"/>
    </row>
    <row r="87" spans="1:2" x14ac:dyDescent="0.2">
      <c r="A87" s="65"/>
      <c r="B87" s="22"/>
    </row>
    <row r="88" spans="1:2" x14ac:dyDescent="0.2">
      <c r="A88" s="65"/>
      <c r="B88" s="22"/>
    </row>
    <row r="89" spans="1:2" x14ac:dyDescent="0.2">
      <c r="A89" s="65"/>
      <c r="B89" s="22"/>
    </row>
    <row r="90" spans="1:2" x14ac:dyDescent="0.2">
      <c r="A90" s="65"/>
      <c r="B90" s="22"/>
    </row>
    <row r="91" spans="1:2" x14ac:dyDescent="0.2">
      <c r="A91" s="65"/>
      <c r="B91" s="22"/>
    </row>
    <row r="92" spans="1:2" x14ac:dyDescent="0.2">
      <c r="A92" s="65"/>
      <c r="B92" s="22"/>
    </row>
    <row r="93" spans="1:2" x14ac:dyDescent="0.2">
      <c r="A93" s="65"/>
      <c r="B93" s="22"/>
    </row>
    <row r="94" spans="1:2" x14ac:dyDescent="0.2">
      <c r="A94" s="65"/>
      <c r="B94" s="22"/>
    </row>
    <row r="95" spans="1:2" x14ac:dyDescent="0.2">
      <c r="A95" s="65"/>
      <c r="B95" s="22"/>
    </row>
    <row r="96" spans="1:2" x14ac:dyDescent="0.2">
      <c r="A96" s="65"/>
      <c r="B96" s="22"/>
    </row>
    <row r="97" spans="1:2" x14ac:dyDescent="0.2">
      <c r="A97" s="65"/>
      <c r="B97" s="22"/>
    </row>
  </sheetData>
  <mergeCells count="20">
    <mergeCell ref="B66:D66"/>
    <mergeCell ref="B68:D68"/>
    <mergeCell ref="C7:D7"/>
    <mergeCell ref="A8:A9"/>
    <mergeCell ref="B8:B9"/>
    <mergeCell ref="D8:D9"/>
    <mergeCell ref="A60:B60"/>
    <mergeCell ref="A61:B61"/>
    <mergeCell ref="A62:B62"/>
    <mergeCell ref="B63:C63"/>
    <mergeCell ref="A64:F65"/>
    <mergeCell ref="E7:F7"/>
    <mergeCell ref="F8:F9"/>
    <mergeCell ref="C61:F62"/>
    <mergeCell ref="A1:F1"/>
    <mergeCell ref="A2:F2"/>
    <mergeCell ref="A3:F3"/>
    <mergeCell ref="A4:F4"/>
    <mergeCell ref="A5:F5"/>
    <mergeCell ref="A6:F6"/>
  </mergeCells>
  <printOptions horizontalCentered="1"/>
  <pageMargins left="0" right="0" top="0.9055118110236221" bottom="0.55118110236220474" header="0.31496062992125984" footer="0.35433070866141736"/>
  <pageSetup paperSize="9" scale="80" fitToHeight="16" orientation="landscape" r:id="rId1"/>
  <headerFooter>
    <oddHeader>&amp;R&amp;"Verdana,Normal"&amp;8Fls.:______
Processo n.º 23069.156365/2022-12</oddHeader>
    <oddFooter>&amp;R&amp;"Verdana,Normal"&amp;8Pág.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2"/>
  <sheetViews>
    <sheetView tabSelected="1" zoomScaleNormal="100" workbookViewId="0">
      <selection sqref="A1:Q1"/>
    </sheetView>
  </sheetViews>
  <sheetFormatPr defaultRowHeight="12.75" x14ac:dyDescent="0.2"/>
  <cols>
    <col min="1" max="1" width="7.85546875" style="12" bestFit="1" customWidth="1"/>
    <col min="2" max="2" width="9.140625" style="20" bestFit="1" customWidth="1"/>
    <col min="3" max="3" width="9.140625" style="12" bestFit="1" customWidth="1"/>
    <col min="4" max="4" width="35" style="13" customWidth="1"/>
    <col min="5" max="5" width="7" style="14" bestFit="1" customWidth="1"/>
    <col min="6" max="6" width="9" style="14" bestFit="1" customWidth="1"/>
    <col min="7" max="7" width="13" style="19" customWidth="1"/>
    <col min="8" max="8" width="8.28515625" style="15" customWidth="1"/>
    <col min="9" max="9" width="11.140625" style="16" customWidth="1"/>
    <col min="10" max="10" width="11.28515625" style="16" bestFit="1" customWidth="1"/>
    <col min="11" max="11" width="13.140625" style="16" bestFit="1" customWidth="1"/>
    <col min="12" max="12" width="14.7109375" style="16" bestFit="1" customWidth="1"/>
    <col min="13" max="13" width="7.28515625" style="17" customWidth="1"/>
    <col min="14" max="14" width="11" style="18" customWidth="1"/>
    <col min="15" max="15" width="9.85546875" style="10" customWidth="1"/>
    <col min="16" max="16" width="10.85546875" style="10" customWidth="1"/>
    <col min="17" max="17" width="11.7109375" style="10" customWidth="1"/>
    <col min="18" max="16384" width="9.140625" style="10"/>
  </cols>
  <sheetData>
    <row r="1" spans="1:17" ht="15" x14ac:dyDescent="0.2">
      <c r="A1" s="179" t="s">
        <v>25</v>
      </c>
      <c r="B1" s="179"/>
      <c r="C1" s="179"/>
      <c r="D1" s="179"/>
      <c r="E1" s="179"/>
      <c r="F1" s="179"/>
      <c r="G1" s="179"/>
      <c r="H1" s="179"/>
      <c r="I1" s="179"/>
      <c r="J1" s="179"/>
      <c r="K1" s="179"/>
      <c r="L1" s="179"/>
      <c r="M1" s="179"/>
      <c r="N1" s="179"/>
      <c r="O1" s="179"/>
      <c r="P1" s="179"/>
      <c r="Q1" s="179"/>
    </row>
    <row r="2" spans="1:17" ht="15" x14ac:dyDescent="0.2">
      <c r="A2" s="179" t="s">
        <v>26</v>
      </c>
      <c r="B2" s="179"/>
      <c r="C2" s="179"/>
      <c r="D2" s="179"/>
      <c r="E2" s="179"/>
      <c r="F2" s="179"/>
      <c r="G2" s="179"/>
      <c r="H2" s="179"/>
      <c r="I2" s="179"/>
      <c r="J2" s="179"/>
      <c r="K2" s="179"/>
      <c r="L2" s="179"/>
      <c r="M2" s="179"/>
      <c r="N2" s="179"/>
      <c r="O2" s="179"/>
      <c r="P2" s="179"/>
      <c r="Q2" s="179"/>
    </row>
    <row r="3" spans="1:17" ht="15" x14ac:dyDescent="0.2">
      <c r="A3" s="180" t="s">
        <v>107</v>
      </c>
      <c r="B3" s="180"/>
      <c r="C3" s="180"/>
      <c r="D3" s="180"/>
      <c r="E3" s="180"/>
      <c r="F3" s="180"/>
      <c r="G3" s="180"/>
      <c r="H3" s="180"/>
      <c r="I3" s="180"/>
      <c r="J3" s="180"/>
      <c r="K3" s="180"/>
      <c r="L3" s="180"/>
      <c r="M3" s="180"/>
      <c r="N3" s="180"/>
      <c r="O3" s="180"/>
      <c r="P3" s="180"/>
      <c r="Q3" s="180"/>
    </row>
    <row r="4" spans="1:17" x14ac:dyDescent="0.2">
      <c r="A4" s="1"/>
      <c r="B4" s="21"/>
      <c r="C4" s="1"/>
      <c r="D4" s="22"/>
      <c r="E4" s="2"/>
      <c r="F4" s="2"/>
      <c r="G4" s="23"/>
      <c r="H4" s="3"/>
      <c r="I4" s="5"/>
      <c r="J4" s="5"/>
      <c r="K4" s="5"/>
      <c r="L4" s="5"/>
      <c r="M4" s="24"/>
      <c r="N4" s="25"/>
    </row>
    <row r="5" spans="1:17" ht="15" x14ac:dyDescent="0.2">
      <c r="A5" s="181" t="s">
        <v>105</v>
      </c>
      <c r="B5" s="181"/>
      <c r="C5" s="181"/>
      <c r="D5" s="181"/>
      <c r="E5" s="181"/>
      <c r="F5" s="181"/>
      <c r="G5" s="181"/>
      <c r="H5" s="181"/>
      <c r="I5" s="181"/>
      <c r="J5" s="181"/>
      <c r="K5" s="181"/>
      <c r="L5" s="181"/>
      <c r="M5" s="181"/>
      <c r="N5" s="181"/>
      <c r="O5" s="181"/>
      <c r="P5" s="181"/>
      <c r="Q5" s="181"/>
    </row>
    <row r="6" spans="1:17" ht="31.5" customHeight="1" x14ac:dyDescent="0.2">
      <c r="A6" s="135" t="s">
        <v>1159</v>
      </c>
      <c r="B6" s="135"/>
      <c r="C6" s="135"/>
      <c r="D6" s="135"/>
      <c r="E6" s="135"/>
      <c r="F6" s="135"/>
      <c r="G6" s="135"/>
      <c r="H6" s="135"/>
      <c r="I6" s="135"/>
      <c r="J6" s="135"/>
      <c r="K6" s="135"/>
      <c r="L6" s="135"/>
      <c r="M6" s="135"/>
      <c r="N6" s="135"/>
      <c r="O6" s="135"/>
      <c r="P6" s="135"/>
      <c r="Q6" s="135"/>
    </row>
    <row r="7" spans="1:17" ht="21" customHeight="1" thickBot="1" x14ac:dyDescent="0.25">
      <c r="A7" s="282" t="s">
        <v>1160</v>
      </c>
      <c r="B7" s="282"/>
      <c r="C7" s="282"/>
      <c r="D7" s="282"/>
      <c r="E7" s="282"/>
      <c r="F7" s="282"/>
      <c r="G7" s="282"/>
      <c r="H7" s="282"/>
      <c r="I7" s="282"/>
      <c r="J7" s="282"/>
      <c r="K7" s="282"/>
      <c r="L7" s="282"/>
      <c r="M7" s="282"/>
      <c r="N7" s="282"/>
      <c r="O7" s="282"/>
      <c r="P7" s="282"/>
      <c r="Q7" s="282"/>
    </row>
    <row r="8" spans="1:17" ht="15.75" customHeight="1" thickTop="1" thickBot="1" x14ac:dyDescent="0.25">
      <c r="A8" s="114"/>
      <c r="B8" s="115"/>
      <c r="C8" s="114"/>
      <c r="D8" s="116"/>
      <c r="E8" s="151" t="s">
        <v>96</v>
      </c>
      <c r="F8" s="152"/>
      <c r="G8" s="152"/>
      <c r="H8" s="152"/>
      <c r="I8" s="152"/>
      <c r="J8" s="152"/>
      <c r="K8" s="152"/>
      <c r="L8" s="153"/>
      <c r="M8" s="378" t="s">
        <v>95</v>
      </c>
      <c r="N8" s="379"/>
      <c r="O8" s="379"/>
      <c r="P8" s="379"/>
      <c r="Q8" s="380"/>
    </row>
    <row r="9" spans="1:17" ht="15.75" customHeight="1" thickTop="1" x14ac:dyDescent="0.2">
      <c r="A9" s="182" t="s">
        <v>0</v>
      </c>
      <c r="B9" s="161" t="s">
        <v>10</v>
      </c>
      <c r="C9" s="161" t="s">
        <v>6</v>
      </c>
      <c r="D9" s="161" t="s">
        <v>1</v>
      </c>
      <c r="E9" s="154" t="s">
        <v>2</v>
      </c>
      <c r="F9" s="154" t="s">
        <v>3</v>
      </c>
      <c r="G9" s="157" t="s">
        <v>11</v>
      </c>
      <c r="H9" s="160" t="s">
        <v>12</v>
      </c>
      <c r="I9" s="163" t="s">
        <v>24</v>
      </c>
      <c r="J9" s="163"/>
      <c r="K9" s="163"/>
      <c r="L9" s="164"/>
      <c r="M9" s="381" t="s">
        <v>12</v>
      </c>
      <c r="N9" s="382" t="s">
        <v>24</v>
      </c>
      <c r="O9" s="382"/>
      <c r="P9" s="382"/>
      <c r="Q9" s="383"/>
    </row>
    <row r="10" spans="1:17" ht="12.75" customHeight="1" x14ac:dyDescent="0.2">
      <c r="A10" s="182"/>
      <c r="B10" s="161"/>
      <c r="C10" s="161"/>
      <c r="D10" s="161"/>
      <c r="E10" s="155"/>
      <c r="F10" s="155"/>
      <c r="G10" s="158"/>
      <c r="H10" s="161"/>
      <c r="I10" s="163" t="s">
        <v>108</v>
      </c>
      <c r="J10" s="163" t="s">
        <v>102</v>
      </c>
      <c r="K10" s="163"/>
      <c r="L10" s="164"/>
      <c r="M10" s="384"/>
      <c r="N10" s="382" t="s">
        <v>108</v>
      </c>
      <c r="O10" s="382" t="s">
        <v>102</v>
      </c>
      <c r="P10" s="382"/>
      <c r="Q10" s="383"/>
    </row>
    <row r="11" spans="1:17" ht="22.5" x14ac:dyDescent="0.2">
      <c r="A11" s="183"/>
      <c r="B11" s="162"/>
      <c r="C11" s="162"/>
      <c r="D11" s="162"/>
      <c r="E11" s="156"/>
      <c r="F11" s="156"/>
      <c r="G11" s="159"/>
      <c r="H11" s="162"/>
      <c r="I11" s="165"/>
      <c r="J11" s="111" t="s">
        <v>23</v>
      </c>
      <c r="K11" s="111" t="s">
        <v>0</v>
      </c>
      <c r="L11" s="112" t="s">
        <v>67</v>
      </c>
      <c r="M11" s="385"/>
      <c r="N11" s="386"/>
      <c r="O11" s="387" t="s">
        <v>23</v>
      </c>
      <c r="P11" s="387" t="s">
        <v>103</v>
      </c>
      <c r="Q11" s="388" t="s">
        <v>67</v>
      </c>
    </row>
    <row r="12" spans="1:17" x14ac:dyDescent="0.2">
      <c r="A12" s="226" t="s">
        <v>109</v>
      </c>
      <c r="B12" s="227"/>
      <c r="C12" s="228"/>
      <c r="D12" s="229" t="s">
        <v>110</v>
      </c>
      <c r="E12" s="230"/>
      <c r="F12" s="230"/>
      <c r="G12" s="231"/>
      <c r="H12" s="232"/>
      <c r="I12" s="283"/>
      <c r="J12" s="283"/>
      <c r="K12" s="292">
        <f>SUM(J13:J14)</f>
        <v>12616.69</v>
      </c>
      <c r="L12" s="293">
        <f>K12</f>
        <v>12616.69</v>
      </c>
      <c r="M12" s="389"/>
      <c r="N12" s="390"/>
      <c r="O12" s="391"/>
      <c r="P12" s="392">
        <f>SUM(O13:O14)</f>
        <v>0</v>
      </c>
      <c r="Q12" s="393">
        <f>P12</f>
        <v>0</v>
      </c>
    </row>
    <row r="13" spans="1:17" ht="33.75" x14ac:dyDescent="0.2">
      <c r="A13" s="233" t="s">
        <v>111</v>
      </c>
      <c r="B13" s="234" t="s">
        <v>112</v>
      </c>
      <c r="C13" s="235" t="s">
        <v>113</v>
      </c>
      <c r="D13" s="236" t="s">
        <v>114</v>
      </c>
      <c r="E13" s="30" t="s">
        <v>115</v>
      </c>
      <c r="F13" s="32">
        <v>294.2</v>
      </c>
      <c r="G13" s="237">
        <v>15.5</v>
      </c>
      <c r="H13" s="238">
        <v>0.22289999999999999</v>
      </c>
      <c r="I13" s="284">
        <f>TRUNC(G13*(1+H13),2)</f>
        <v>18.95</v>
      </c>
      <c r="J13" s="28">
        <f>TRUNC(F13*I13,2)</f>
        <v>5575.09</v>
      </c>
      <c r="K13" s="294"/>
      <c r="L13" s="295"/>
      <c r="M13" s="394"/>
      <c r="N13" s="395"/>
      <c r="O13" s="396"/>
      <c r="P13" s="397"/>
      <c r="Q13" s="398"/>
    </row>
    <row r="14" spans="1:17" ht="22.5" x14ac:dyDescent="0.2">
      <c r="A14" s="233" t="s">
        <v>116</v>
      </c>
      <c r="B14" s="234" t="s">
        <v>117</v>
      </c>
      <c r="C14" s="235" t="s">
        <v>118</v>
      </c>
      <c r="D14" s="236" t="s">
        <v>119</v>
      </c>
      <c r="E14" s="72" t="s">
        <v>115</v>
      </c>
      <c r="F14" s="44">
        <v>480</v>
      </c>
      <c r="G14" s="45">
        <v>12</v>
      </c>
      <c r="H14" s="238">
        <v>0.22289999999999999</v>
      </c>
      <c r="I14" s="284">
        <f>TRUNC(G14*(1+H14),2)</f>
        <v>14.67</v>
      </c>
      <c r="J14" s="28">
        <f>TRUNC(F14*I14,2)</f>
        <v>7041.6</v>
      </c>
      <c r="K14" s="294"/>
      <c r="L14" s="296"/>
      <c r="M14" s="394"/>
      <c r="N14" s="395"/>
      <c r="O14" s="396"/>
      <c r="P14" s="397"/>
      <c r="Q14" s="399"/>
    </row>
    <row r="15" spans="1:17" ht="22.5" x14ac:dyDescent="0.2">
      <c r="A15" s="239" t="s">
        <v>120</v>
      </c>
      <c r="B15" s="240"/>
      <c r="C15" s="241"/>
      <c r="D15" s="242" t="s">
        <v>121</v>
      </c>
      <c r="E15" s="232"/>
      <c r="F15" s="243"/>
      <c r="G15" s="244"/>
      <c r="H15" s="245"/>
      <c r="I15" s="285"/>
      <c r="J15" s="286"/>
      <c r="K15" s="297">
        <f>J16</f>
        <v>146217</v>
      </c>
      <c r="L15" s="298">
        <f>K15</f>
        <v>146217</v>
      </c>
      <c r="M15" s="400"/>
      <c r="N15" s="401"/>
      <c r="O15" s="402"/>
      <c r="P15" s="403">
        <f>O16</f>
        <v>0</v>
      </c>
      <c r="Q15" s="404">
        <f>P15</f>
        <v>0</v>
      </c>
    </row>
    <row r="16" spans="1:17" ht="33.75" x14ac:dyDescent="0.2">
      <c r="A16" s="246" t="s">
        <v>122</v>
      </c>
      <c r="B16" s="46" t="s">
        <v>123</v>
      </c>
      <c r="C16" s="47" t="s">
        <v>113</v>
      </c>
      <c r="D16" s="29" t="s">
        <v>124</v>
      </c>
      <c r="E16" s="30" t="s">
        <v>16</v>
      </c>
      <c r="F16" s="44">
        <v>100</v>
      </c>
      <c r="G16" s="45">
        <v>1195.6616000000001</v>
      </c>
      <c r="H16" s="238">
        <v>0.22289999999999999</v>
      </c>
      <c r="I16" s="287">
        <f>TRUNC(G16*(1+H16),2)</f>
        <v>1462.17</v>
      </c>
      <c r="J16" s="28">
        <f>TRUNC(F16*I16,2)</f>
        <v>146217</v>
      </c>
      <c r="K16" s="294"/>
      <c r="L16" s="295"/>
      <c r="M16" s="394"/>
      <c r="N16" s="395"/>
      <c r="O16" s="396"/>
      <c r="P16" s="397"/>
      <c r="Q16" s="398"/>
    </row>
    <row r="17" spans="1:17" x14ac:dyDescent="0.2">
      <c r="A17" s="239" t="s">
        <v>125</v>
      </c>
      <c r="B17" s="247"/>
      <c r="C17" s="248"/>
      <c r="D17" s="249" t="s">
        <v>27</v>
      </c>
      <c r="E17" s="250"/>
      <c r="F17" s="251"/>
      <c r="G17" s="244"/>
      <c r="H17" s="245"/>
      <c r="I17" s="285"/>
      <c r="J17" s="286"/>
      <c r="K17" s="299"/>
      <c r="L17" s="298">
        <f>SUM(K18:K30)</f>
        <v>26221.529999999995</v>
      </c>
      <c r="M17" s="400"/>
      <c r="N17" s="401"/>
      <c r="O17" s="402"/>
      <c r="P17" s="405"/>
      <c r="Q17" s="404">
        <f>SUM(P18:P30)</f>
        <v>0</v>
      </c>
    </row>
    <row r="18" spans="1:17" x14ac:dyDescent="0.2">
      <c r="A18" s="252" t="s">
        <v>126</v>
      </c>
      <c r="B18" s="253"/>
      <c r="C18" s="254"/>
      <c r="D18" s="255" t="s">
        <v>127</v>
      </c>
      <c r="E18" s="256"/>
      <c r="F18" s="257"/>
      <c r="G18" s="258"/>
      <c r="H18" s="259"/>
      <c r="I18" s="288"/>
      <c r="J18" s="289"/>
      <c r="K18" s="300">
        <f>SUM(J19:J20)</f>
        <v>572.16</v>
      </c>
      <c r="L18" s="295"/>
      <c r="M18" s="406"/>
      <c r="N18" s="407"/>
      <c r="O18" s="408"/>
      <c r="P18" s="409">
        <f>SUM(O19:O20)</f>
        <v>0</v>
      </c>
      <c r="Q18" s="398"/>
    </row>
    <row r="19" spans="1:17" ht="33.75" x14ac:dyDescent="0.2">
      <c r="A19" s="260" t="s">
        <v>128</v>
      </c>
      <c r="B19" s="261" t="s">
        <v>129</v>
      </c>
      <c r="C19" s="262" t="s">
        <v>113</v>
      </c>
      <c r="D19" s="263" t="s">
        <v>130</v>
      </c>
      <c r="E19" s="264" t="s">
        <v>131</v>
      </c>
      <c r="F19" s="265">
        <v>1</v>
      </c>
      <c r="G19" s="266">
        <v>233.94</v>
      </c>
      <c r="H19" s="238">
        <v>0.22289999999999999</v>
      </c>
      <c r="I19" s="284">
        <f t="shared" ref="I19:I20" si="0">TRUNC(G19*(1+H19),2)</f>
        <v>286.08</v>
      </c>
      <c r="J19" s="28">
        <f t="shared" ref="J19:J20" si="1">TRUNC(F19*I19,2)</f>
        <v>286.08</v>
      </c>
      <c r="K19" s="301"/>
      <c r="L19" s="302"/>
      <c r="M19" s="394"/>
      <c r="N19" s="395"/>
      <c r="O19" s="396"/>
      <c r="P19" s="410"/>
      <c r="Q19" s="411"/>
    </row>
    <row r="20" spans="1:17" ht="33.75" x14ac:dyDescent="0.2">
      <c r="A20" s="246" t="s">
        <v>132</v>
      </c>
      <c r="B20" s="46" t="s">
        <v>133</v>
      </c>
      <c r="C20" s="47" t="s">
        <v>113</v>
      </c>
      <c r="D20" s="43" t="s">
        <v>134</v>
      </c>
      <c r="E20" s="42" t="s">
        <v>131</v>
      </c>
      <c r="F20" s="267">
        <v>1</v>
      </c>
      <c r="G20" s="45">
        <v>233.94</v>
      </c>
      <c r="H20" s="238">
        <v>0.22289999999999999</v>
      </c>
      <c r="I20" s="284">
        <f t="shared" si="0"/>
        <v>286.08</v>
      </c>
      <c r="J20" s="28">
        <f t="shared" si="1"/>
        <v>286.08</v>
      </c>
      <c r="K20" s="41"/>
      <c r="L20" s="303"/>
      <c r="M20" s="394"/>
      <c r="N20" s="395"/>
      <c r="O20" s="396"/>
      <c r="P20" s="412"/>
      <c r="Q20" s="413"/>
    </row>
    <row r="21" spans="1:17" x14ac:dyDescent="0.2">
      <c r="A21" s="252" t="s">
        <v>135</v>
      </c>
      <c r="B21" s="253"/>
      <c r="C21" s="254"/>
      <c r="D21" s="268" t="s">
        <v>136</v>
      </c>
      <c r="E21" s="269"/>
      <c r="F21" s="270"/>
      <c r="G21" s="258"/>
      <c r="H21" s="271"/>
      <c r="I21" s="288"/>
      <c r="J21" s="289"/>
      <c r="K21" s="304">
        <f>SUM(J22:J29)</f>
        <v>21518.339999999997</v>
      </c>
      <c r="L21" s="302"/>
      <c r="M21" s="406"/>
      <c r="N21" s="407"/>
      <c r="O21" s="408"/>
      <c r="P21" s="414">
        <f>SUM(O22:O29)</f>
        <v>0</v>
      </c>
      <c r="Q21" s="411"/>
    </row>
    <row r="22" spans="1:17" ht="33.75" x14ac:dyDescent="0.2">
      <c r="A22" s="246" t="s">
        <v>137</v>
      </c>
      <c r="B22" s="46" t="s">
        <v>138</v>
      </c>
      <c r="C22" s="47" t="s">
        <v>113</v>
      </c>
      <c r="D22" s="29" t="s">
        <v>139</v>
      </c>
      <c r="E22" s="30" t="s">
        <v>140</v>
      </c>
      <c r="F22" s="48">
        <v>1</v>
      </c>
      <c r="G22" s="45">
        <v>1050.24</v>
      </c>
      <c r="H22" s="238">
        <v>0.22289999999999999</v>
      </c>
      <c r="I22" s="284">
        <f t="shared" ref="I22:I29" si="2">TRUNC(G22*(1+H22),2)</f>
        <v>1284.33</v>
      </c>
      <c r="J22" s="28">
        <f t="shared" ref="J22:J78" si="3">TRUNC(F22*I22,2)</f>
        <v>1284.33</v>
      </c>
      <c r="K22" s="28"/>
      <c r="L22" s="295"/>
      <c r="M22" s="394"/>
      <c r="N22" s="395"/>
      <c r="O22" s="396"/>
      <c r="P22" s="415"/>
      <c r="Q22" s="398"/>
    </row>
    <row r="23" spans="1:17" ht="33.75" x14ac:dyDescent="0.2">
      <c r="A23" s="246" t="s">
        <v>141</v>
      </c>
      <c r="B23" s="46" t="s">
        <v>142</v>
      </c>
      <c r="C23" s="47" t="s">
        <v>113</v>
      </c>
      <c r="D23" s="29" t="s">
        <v>143</v>
      </c>
      <c r="E23" s="30" t="s">
        <v>115</v>
      </c>
      <c r="F23" s="48">
        <v>3.15</v>
      </c>
      <c r="G23" s="45">
        <v>345.63</v>
      </c>
      <c r="H23" s="238">
        <v>0.22289999999999999</v>
      </c>
      <c r="I23" s="284">
        <f t="shared" si="2"/>
        <v>422.67</v>
      </c>
      <c r="J23" s="28">
        <f t="shared" si="3"/>
        <v>1331.41</v>
      </c>
      <c r="K23" s="28"/>
      <c r="L23" s="295"/>
      <c r="M23" s="394"/>
      <c r="N23" s="395"/>
      <c r="O23" s="396"/>
      <c r="P23" s="415"/>
      <c r="Q23" s="398"/>
    </row>
    <row r="24" spans="1:17" ht="33.75" x14ac:dyDescent="0.2">
      <c r="A24" s="246" t="s">
        <v>144</v>
      </c>
      <c r="B24" s="46" t="s">
        <v>145</v>
      </c>
      <c r="C24" s="47" t="s">
        <v>113</v>
      </c>
      <c r="D24" s="43" t="s">
        <v>146</v>
      </c>
      <c r="E24" s="42" t="s">
        <v>140</v>
      </c>
      <c r="F24" s="48">
        <v>3</v>
      </c>
      <c r="G24" s="45">
        <v>342.76</v>
      </c>
      <c r="H24" s="238">
        <v>0.22289999999999999</v>
      </c>
      <c r="I24" s="284">
        <f t="shared" si="2"/>
        <v>419.16</v>
      </c>
      <c r="J24" s="28">
        <f t="shared" si="3"/>
        <v>1257.48</v>
      </c>
      <c r="K24" s="41"/>
      <c r="L24" s="295"/>
      <c r="M24" s="394"/>
      <c r="N24" s="395"/>
      <c r="O24" s="396"/>
      <c r="P24" s="412"/>
      <c r="Q24" s="398"/>
    </row>
    <row r="25" spans="1:17" ht="56.25" x14ac:dyDescent="0.2">
      <c r="A25" s="246" t="s">
        <v>147</v>
      </c>
      <c r="B25" s="46" t="s">
        <v>148</v>
      </c>
      <c r="C25" s="47" t="s">
        <v>149</v>
      </c>
      <c r="D25" s="29" t="s">
        <v>150</v>
      </c>
      <c r="E25" s="30" t="s">
        <v>115</v>
      </c>
      <c r="F25" s="48">
        <v>8</v>
      </c>
      <c r="G25" s="45">
        <v>619.01</v>
      </c>
      <c r="H25" s="238">
        <v>0.22289999999999999</v>
      </c>
      <c r="I25" s="284">
        <f t="shared" si="2"/>
        <v>756.98</v>
      </c>
      <c r="J25" s="28">
        <f t="shared" si="3"/>
        <v>6055.84</v>
      </c>
      <c r="K25" s="28"/>
      <c r="L25" s="295"/>
      <c r="M25" s="394"/>
      <c r="N25" s="395"/>
      <c r="O25" s="396"/>
      <c r="P25" s="415"/>
      <c r="Q25" s="398"/>
    </row>
    <row r="26" spans="1:17" ht="45" x14ac:dyDescent="0.2">
      <c r="A26" s="246" t="s">
        <v>151</v>
      </c>
      <c r="B26" s="46" t="s">
        <v>152</v>
      </c>
      <c r="C26" s="47" t="s">
        <v>149</v>
      </c>
      <c r="D26" s="29" t="s">
        <v>153</v>
      </c>
      <c r="E26" s="30" t="s">
        <v>115</v>
      </c>
      <c r="F26" s="48">
        <v>8</v>
      </c>
      <c r="G26" s="45">
        <v>297.64999999999998</v>
      </c>
      <c r="H26" s="238">
        <v>0.22289999999999999</v>
      </c>
      <c r="I26" s="284">
        <f t="shared" si="2"/>
        <v>363.99</v>
      </c>
      <c r="J26" s="28">
        <f t="shared" si="3"/>
        <v>2911.92</v>
      </c>
      <c r="K26" s="28"/>
      <c r="L26" s="295"/>
      <c r="M26" s="394"/>
      <c r="N26" s="395"/>
      <c r="O26" s="396"/>
      <c r="P26" s="415"/>
      <c r="Q26" s="398"/>
    </row>
    <row r="27" spans="1:17" ht="56.25" x14ac:dyDescent="0.2">
      <c r="A27" s="246" t="s">
        <v>154</v>
      </c>
      <c r="B27" s="46" t="s">
        <v>155</v>
      </c>
      <c r="C27" s="47" t="s">
        <v>113</v>
      </c>
      <c r="D27" s="29" t="s">
        <v>156</v>
      </c>
      <c r="E27" s="30" t="s">
        <v>140</v>
      </c>
      <c r="F27" s="48">
        <v>1</v>
      </c>
      <c r="G27" s="45">
        <v>2744.03</v>
      </c>
      <c r="H27" s="238">
        <v>0.22289999999999999</v>
      </c>
      <c r="I27" s="284">
        <f t="shared" si="2"/>
        <v>3355.67</v>
      </c>
      <c r="J27" s="28">
        <f t="shared" si="3"/>
        <v>3355.67</v>
      </c>
      <c r="K27" s="28"/>
      <c r="L27" s="295"/>
      <c r="M27" s="394"/>
      <c r="N27" s="395"/>
      <c r="O27" s="396"/>
      <c r="P27" s="415"/>
      <c r="Q27" s="398"/>
    </row>
    <row r="28" spans="1:17" ht="22.5" x14ac:dyDescent="0.2">
      <c r="A28" s="246" t="s">
        <v>157</v>
      </c>
      <c r="B28" s="46" t="s">
        <v>158</v>
      </c>
      <c r="C28" s="47" t="s">
        <v>149</v>
      </c>
      <c r="D28" s="43" t="s">
        <v>159</v>
      </c>
      <c r="E28" s="42" t="s">
        <v>115</v>
      </c>
      <c r="F28" s="48">
        <v>20</v>
      </c>
      <c r="G28" s="45">
        <v>130.07</v>
      </c>
      <c r="H28" s="238">
        <v>0.22289999999999999</v>
      </c>
      <c r="I28" s="284">
        <f t="shared" si="2"/>
        <v>159.06</v>
      </c>
      <c r="J28" s="28">
        <f t="shared" si="3"/>
        <v>3181.2</v>
      </c>
      <c r="K28" s="41"/>
      <c r="L28" s="295"/>
      <c r="M28" s="394"/>
      <c r="N28" s="395"/>
      <c r="O28" s="396"/>
      <c r="P28" s="412"/>
      <c r="Q28" s="398"/>
    </row>
    <row r="29" spans="1:17" ht="67.5" x14ac:dyDescent="0.2">
      <c r="A29" s="246" t="s">
        <v>160</v>
      </c>
      <c r="B29" s="46" t="s">
        <v>161</v>
      </c>
      <c r="C29" s="47" t="s">
        <v>113</v>
      </c>
      <c r="D29" s="29" t="s">
        <v>162</v>
      </c>
      <c r="E29" s="30" t="s">
        <v>140</v>
      </c>
      <c r="F29" s="48">
        <v>1</v>
      </c>
      <c r="G29" s="45">
        <v>1750.34</v>
      </c>
      <c r="H29" s="238">
        <v>0.22289999999999999</v>
      </c>
      <c r="I29" s="284">
        <f t="shared" si="2"/>
        <v>2140.4899999999998</v>
      </c>
      <c r="J29" s="28">
        <f t="shared" si="3"/>
        <v>2140.4899999999998</v>
      </c>
      <c r="K29" s="28"/>
      <c r="L29" s="295"/>
      <c r="M29" s="394"/>
      <c r="N29" s="395"/>
      <c r="O29" s="396"/>
      <c r="P29" s="415"/>
      <c r="Q29" s="398"/>
    </row>
    <row r="30" spans="1:17" x14ac:dyDescent="0.2">
      <c r="A30" s="252" t="s">
        <v>163</v>
      </c>
      <c r="B30" s="253"/>
      <c r="C30" s="254"/>
      <c r="D30" s="268" t="s">
        <v>164</v>
      </c>
      <c r="E30" s="269"/>
      <c r="F30" s="270"/>
      <c r="G30" s="258"/>
      <c r="H30" s="271"/>
      <c r="I30" s="288"/>
      <c r="J30" s="289"/>
      <c r="K30" s="304">
        <f>SUM(J31:J43)</f>
        <v>4131.03</v>
      </c>
      <c r="L30" s="295"/>
      <c r="M30" s="406"/>
      <c r="N30" s="407"/>
      <c r="O30" s="408"/>
      <c r="P30" s="409">
        <f>SUM(O31:O43)</f>
        <v>0</v>
      </c>
      <c r="Q30" s="398"/>
    </row>
    <row r="31" spans="1:17" ht="45" x14ac:dyDescent="0.2">
      <c r="A31" s="246" t="s">
        <v>165</v>
      </c>
      <c r="B31" s="46" t="s">
        <v>166</v>
      </c>
      <c r="C31" s="47" t="s">
        <v>149</v>
      </c>
      <c r="D31" s="29" t="s">
        <v>167</v>
      </c>
      <c r="E31" s="30" t="s">
        <v>115</v>
      </c>
      <c r="F31" s="48">
        <v>209.13</v>
      </c>
      <c r="G31" s="45">
        <v>3.76</v>
      </c>
      <c r="H31" s="238">
        <v>0.22289999999999999</v>
      </c>
      <c r="I31" s="284">
        <f t="shared" ref="I31:I43" si="4">TRUNC(G31*(1+H31),2)</f>
        <v>4.59</v>
      </c>
      <c r="J31" s="28">
        <f t="shared" si="3"/>
        <v>959.9</v>
      </c>
      <c r="K31" s="28"/>
      <c r="L31" s="295"/>
      <c r="M31" s="394"/>
      <c r="N31" s="395"/>
      <c r="O31" s="396"/>
      <c r="P31" s="415"/>
      <c r="Q31" s="398"/>
    </row>
    <row r="32" spans="1:17" ht="33.75" x14ac:dyDescent="0.2">
      <c r="A32" s="246" t="s">
        <v>168</v>
      </c>
      <c r="B32" s="46" t="s">
        <v>169</v>
      </c>
      <c r="C32" s="47" t="s">
        <v>149</v>
      </c>
      <c r="D32" s="29" t="s">
        <v>170</v>
      </c>
      <c r="E32" s="30" t="s">
        <v>115</v>
      </c>
      <c r="F32" s="48">
        <v>70.56</v>
      </c>
      <c r="G32" s="45">
        <v>5.41</v>
      </c>
      <c r="H32" s="238">
        <v>0.22289999999999999</v>
      </c>
      <c r="I32" s="284">
        <f t="shared" si="4"/>
        <v>6.61</v>
      </c>
      <c r="J32" s="28">
        <f t="shared" si="3"/>
        <v>466.4</v>
      </c>
      <c r="K32" s="28"/>
      <c r="L32" s="295"/>
      <c r="M32" s="394"/>
      <c r="N32" s="395"/>
      <c r="O32" s="396"/>
      <c r="P32" s="415"/>
      <c r="Q32" s="398"/>
    </row>
    <row r="33" spans="1:17" ht="45" x14ac:dyDescent="0.2">
      <c r="A33" s="246" t="s">
        <v>168</v>
      </c>
      <c r="B33" s="46" t="s">
        <v>171</v>
      </c>
      <c r="C33" s="47" t="s">
        <v>113</v>
      </c>
      <c r="D33" s="29" t="s">
        <v>172</v>
      </c>
      <c r="E33" s="30" t="s">
        <v>173</v>
      </c>
      <c r="F33" s="48">
        <v>3</v>
      </c>
      <c r="G33" s="45">
        <v>111.62</v>
      </c>
      <c r="H33" s="238">
        <v>0.22289999999999999</v>
      </c>
      <c r="I33" s="284">
        <f t="shared" si="4"/>
        <v>136.5</v>
      </c>
      <c r="J33" s="28">
        <f t="shared" si="3"/>
        <v>409.5</v>
      </c>
      <c r="K33" s="28"/>
      <c r="L33" s="295"/>
      <c r="M33" s="394"/>
      <c r="N33" s="395"/>
      <c r="O33" s="396"/>
      <c r="P33" s="415"/>
      <c r="Q33" s="398"/>
    </row>
    <row r="34" spans="1:17" ht="45" x14ac:dyDescent="0.2">
      <c r="A34" s="246" t="s">
        <v>174</v>
      </c>
      <c r="B34" s="46" t="s">
        <v>175</v>
      </c>
      <c r="C34" s="47" t="s">
        <v>149</v>
      </c>
      <c r="D34" s="29" t="s">
        <v>176</v>
      </c>
      <c r="E34" s="30" t="s">
        <v>115</v>
      </c>
      <c r="F34" s="48">
        <v>70.56</v>
      </c>
      <c r="G34" s="45">
        <v>3.55</v>
      </c>
      <c r="H34" s="238">
        <v>0.22289999999999999</v>
      </c>
      <c r="I34" s="284">
        <f t="shared" si="4"/>
        <v>4.34</v>
      </c>
      <c r="J34" s="28">
        <f t="shared" si="3"/>
        <v>306.23</v>
      </c>
      <c r="K34" s="28"/>
      <c r="L34" s="295"/>
      <c r="M34" s="394"/>
      <c r="N34" s="395"/>
      <c r="O34" s="396"/>
      <c r="P34" s="415"/>
      <c r="Q34" s="398"/>
    </row>
    <row r="35" spans="1:17" ht="45" x14ac:dyDescent="0.2">
      <c r="A35" s="246" t="s">
        <v>174</v>
      </c>
      <c r="B35" s="46" t="s">
        <v>177</v>
      </c>
      <c r="C35" s="47" t="s">
        <v>149</v>
      </c>
      <c r="D35" s="29" t="s">
        <v>178</v>
      </c>
      <c r="E35" s="30" t="s">
        <v>115</v>
      </c>
      <c r="F35" s="48">
        <v>30</v>
      </c>
      <c r="G35" s="45">
        <v>21.73</v>
      </c>
      <c r="H35" s="238">
        <v>0.22289999999999999</v>
      </c>
      <c r="I35" s="284">
        <f t="shared" si="4"/>
        <v>26.57</v>
      </c>
      <c r="J35" s="28">
        <f t="shared" si="3"/>
        <v>797.1</v>
      </c>
      <c r="K35" s="28"/>
      <c r="L35" s="295"/>
      <c r="M35" s="394"/>
      <c r="N35" s="395"/>
      <c r="O35" s="396"/>
      <c r="P35" s="415"/>
      <c r="Q35" s="398"/>
    </row>
    <row r="36" spans="1:17" ht="45" x14ac:dyDescent="0.2">
      <c r="A36" s="246" t="s">
        <v>179</v>
      </c>
      <c r="B36" s="46" t="s">
        <v>180</v>
      </c>
      <c r="C36" s="47" t="s">
        <v>149</v>
      </c>
      <c r="D36" s="29" t="s">
        <v>181</v>
      </c>
      <c r="E36" s="30" t="s">
        <v>115</v>
      </c>
      <c r="F36" s="48">
        <v>29.8</v>
      </c>
      <c r="G36" s="45">
        <v>14.37</v>
      </c>
      <c r="H36" s="238">
        <v>0.22289999999999999</v>
      </c>
      <c r="I36" s="284">
        <f t="shared" si="4"/>
        <v>17.57</v>
      </c>
      <c r="J36" s="28">
        <f t="shared" si="3"/>
        <v>523.58000000000004</v>
      </c>
      <c r="K36" s="28"/>
      <c r="L36" s="295"/>
      <c r="M36" s="394"/>
      <c r="N36" s="395"/>
      <c r="O36" s="396"/>
      <c r="P36" s="415"/>
      <c r="Q36" s="398"/>
    </row>
    <row r="37" spans="1:17" ht="33.75" x14ac:dyDescent="0.2">
      <c r="A37" s="246" t="s">
        <v>182</v>
      </c>
      <c r="B37" s="46" t="s">
        <v>183</v>
      </c>
      <c r="C37" s="47" t="s">
        <v>149</v>
      </c>
      <c r="D37" s="29" t="s">
        <v>184</v>
      </c>
      <c r="E37" s="30" t="s">
        <v>173</v>
      </c>
      <c r="F37" s="48">
        <v>10</v>
      </c>
      <c r="G37" s="45">
        <v>13.33</v>
      </c>
      <c r="H37" s="238">
        <v>0.22289999999999999</v>
      </c>
      <c r="I37" s="284">
        <f t="shared" si="4"/>
        <v>16.3</v>
      </c>
      <c r="J37" s="28">
        <f t="shared" si="3"/>
        <v>163</v>
      </c>
      <c r="K37" s="28"/>
      <c r="L37" s="295"/>
      <c r="M37" s="394"/>
      <c r="N37" s="395"/>
      <c r="O37" s="396"/>
      <c r="P37" s="415"/>
      <c r="Q37" s="398"/>
    </row>
    <row r="38" spans="1:17" ht="33.75" x14ac:dyDescent="0.2">
      <c r="A38" s="246" t="s">
        <v>185</v>
      </c>
      <c r="B38" s="46" t="s">
        <v>186</v>
      </c>
      <c r="C38" s="47" t="s">
        <v>149</v>
      </c>
      <c r="D38" s="29" t="s">
        <v>187</v>
      </c>
      <c r="E38" s="30" t="s">
        <v>173</v>
      </c>
      <c r="F38" s="48">
        <v>23</v>
      </c>
      <c r="G38" s="45">
        <v>1.4</v>
      </c>
      <c r="H38" s="238">
        <v>0.22289999999999999</v>
      </c>
      <c r="I38" s="284">
        <f t="shared" si="4"/>
        <v>1.71</v>
      </c>
      <c r="J38" s="28">
        <f t="shared" si="3"/>
        <v>39.33</v>
      </c>
      <c r="K38" s="28"/>
      <c r="L38" s="295"/>
      <c r="M38" s="394"/>
      <c r="N38" s="395"/>
      <c r="O38" s="396"/>
      <c r="P38" s="415"/>
      <c r="Q38" s="398"/>
    </row>
    <row r="39" spans="1:17" ht="33.75" x14ac:dyDescent="0.2">
      <c r="A39" s="246" t="s">
        <v>188</v>
      </c>
      <c r="B39" s="46" t="s">
        <v>189</v>
      </c>
      <c r="C39" s="47" t="s">
        <v>149</v>
      </c>
      <c r="D39" s="29" t="s">
        <v>190</v>
      </c>
      <c r="E39" s="30" t="s">
        <v>173</v>
      </c>
      <c r="F39" s="48">
        <v>6</v>
      </c>
      <c r="G39" s="45">
        <v>9.7200000000000006</v>
      </c>
      <c r="H39" s="238">
        <v>0.22289999999999999</v>
      </c>
      <c r="I39" s="284">
        <f t="shared" si="4"/>
        <v>11.88</v>
      </c>
      <c r="J39" s="28">
        <f t="shared" si="3"/>
        <v>71.28</v>
      </c>
      <c r="K39" s="28"/>
      <c r="L39" s="295"/>
      <c r="M39" s="394"/>
      <c r="N39" s="395"/>
      <c r="O39" s="396"/>
      <c r="P39" s="415"/>
      <c r="Q39" s="398"/>
    </row>
    <row r="40" spans="1:17" ht="33.75" x14ac:dyDescent="0.2">
      <c r="A40" s="246" t="s">
        <v>191</v>
      </c>
      <c r="B40" s="46" t="s">
        <v>192</v>
      </c>
      <c r="C40" s="47" t="s">
        <v>149</v>
      </c>
      <c r="D40" s="29" t="s">
        <v>193</v>
      </c>
      <c r="E40" s="30" t="s">
        <v>115</v>
      </c>
      <c r="F40" s="48">
        <v>1.9</v>
      </c>
      <c r="G40" s="45">
        <v>10.08</v>
      </c>
      <c r="H40" s="238">
        <v>0.22289999999999999</v>
      </c>
      <c r="I40" s="284">
        <f t="shared" si="4"/>
        <v>12.32</v>
      </c>
      <c r="J40" s="28">
        <f t="shared" si="3"/>
        <v>23.4</v>
      </c>
      <c r="K40" s="28"/>
      <c r="L40" s="295"/>
      <c r="M40" s="394"/>
      <c r="N40" s="395"/>
      <c r="O40" s="396"/>
      <c r="P40" s="415"/>
      <c r="Q40" s="398"/>
    </row>
    <row r="41" spans="1:17" ht="45" x14ac:dyDescent="0.2">
      <c r="A41" s="246" t="s">
        <v>194</v>
      </c>
      <c r="B41" s="46" t="s">
        <v>195</v>
      </c>
      <c r="C41" s="47" t="s">
        <v>149</v>
      </c>
      <c r="D41" s="29" t="s">
        <v>196</v>
      </c>
      <c r="E41" s="30" t="s">
        <v>197</v>
      </c>
      <c r="F41" s="48">
        <v>0.9</v>
      </c>
      <c r="G41" s="45">
        <v>61.92</v>
      </c>
      <c r="H41" s="238">
        <v>0.22289999999999999</v>
      </c>
      <c r="I41" s="284">
        <f t="shared" si="4"/>
        <v>75.72</v>
      </c>
      <c r="J41" s="28">
        <f t="shared" si="3"/>
        <v>68.14</v>
      </c>
      <c r="K41" s="28"/>
      <c r="L41" s="295"/>
      <c r="M41" s="394"/>
      <c r="N41" s="395"/>
      <c r="O41" s="396"/>
      <c r="P41" s="415"/>
      <c r="Q41" s="398"/>
    </row>
    <row r="42" spans="1:17" ht="33.75" x14ac:dyDescent="0.2">
      <c r="A42" s="246" t="s">
        <v>198</v>
      </c>
      <c r="B42" s="46" t="s">
        <v>199</v>
      </c>
      <c r="C42" s="47" t="s">
        <v>113</v>
      </c>
      <c r="D42" s="29" t="s">
        <v>200</v>
      </c>
      <c r="E42" s="30" t="s">
        <v>115</v>
      </c>
      <c r="F42" s="48">
        <v>12.06</v>
      </c>
      <c r="G42" s="45">
        <v>17.41</v>
      </c>
      <c r="H42" s="238">
        <v>0.22289999999999999</v>
      </c>
      <c r="I42" s="284">
        <f t="shared" si="4"/>
        <v>21.29</v>
      </c>
      <c r="J42" s="28">
        <f t="shared" si="3"/>
        <v>256.75</v>
      </c>
      <c r="K42" s="28"/>
      <c r="L42" s="295"/>
      <c r="M42" s="394"/>
      <c r="N42" s="395"/>
      <c r="O42" s="396"/>
      <c r="P42" s="415"/>
      <c r="Q42" s="398"/>
    </row>
    <row r="43" spans="1:17" ht="22.5" x14ac:dyDescent="0.2">
      <c r="A43" s="246" t="s">
        <v>201</v>
      </c>
      <c r="B43" s="46" t="s">
        <v>202</v>
      </c>
      <c r="C43" s="47" t="s">
        <v>118</v>
      </c>
      <c r="D43" s="29" t="s">
        <v>203</v>
      </c>
      <c r="E43" s="30" t="s">
        <v>197</v>
      </c>
      <c r="F43" s="48">
        <v>0.2</v>
      </c>
      <c r="G43" s="45">
        <v>189.8</v>
      </c>
      <c r="H43" s="238">
        <v>0.22289999999999999</v>
      </c>
      <c r="I43" s="284">
        <f t="shared" si="4"/>
        <v>232.1</v>
      </c>
      <c r="J43" s="28">
        <f t="shared" si="3"/>
        <v>46.42</v>
      </c>
      <c r="K43" s="28"/>
      <c r="L43" s="295"/>
      <c r="M43" s="394"/>
      <c r="N43" s="395"/>
      <c r="O43" s="396"/>
      <c r="P43" s="415"/>
      <c r="Q43" s="398"/>
    </row>
    <row r="44" spans="1:17" x14ac:dyDescent="0.2">
      <c r="A44" s="239" t="s">
        <v>204</v>
      </c>
      <c r="B44" s="247"/>
      <c r="C44" s="248"/>
      <c r="D44" s="272" t="s">
        <v>84</v>
      </c>
      <c r="E44" s="273"/>
      <c r="F44" s="274"/>
      <c r="G44" s="244"/>
      <c r="H44" s="275"/>
      <c r="I44" s="285"/>
      <c r="J44" s="286"/>
      <c r="K44" s="305">
        <f>SUM(J45:J46)</f>
        <v>4271.32</v>
      </c>
      <c r="L44" s="306">
        <f>K44</f>
        <v>4271.32</v>
      </c>
      <c r="M44" s="400"/>
      <c r="N44" s="401"/>
      <c r="O44" s="402"/>
      <c r="P44" s="416">
        <f>SUM(O45:O46)</f>
        <v>0</v>
      </c>
      <c r="Q44" s="417">
        <f>P44</f>
        <v>0</v>
      </c>
    </row>
    <row r="45" spans="1:17" ht="135" x14ac:dyDescent="0.2">
      <c r="A45" s="246" t="s">
        <v>205</v>
      </c>
      <c r="B45" s="46" t="s">
        <v>206</v>
      </c>
      <c r="C45" s="47" t="s">
        <v>149</v>
      </c>
      <c r="D45" s="29" t="s">
        <v>207</v>
      </c>
      <c r="E45" s="30" t="s">
        <v>197</v>
      </c>
      <c r="F45" s="48">
        <v>100.7</v>
      </c>
      <c r="G45" s="45">
        <v>6.24</v>
      </c>
      <c r="H45" s="238">
        <v>0.22289999999999999</v>
      </c>
      <c r="I45" s="284">
        <f t="shared" ref="I45:I46" si="5">TRUNC(G45*(1+H45),2)</f>
        <v>7.63</v>
      </c>
      <c r="J45" s="28">
        <f t="shared" si="3"/>
        <v>768.34</v>
      </c>
      <c r="K45" s="28"/>
      <c r="L45" s="295"/>
      <c r="M45" s="394"/>
      <c r="N45" s="395"/>
      <c r="O45" s="396"/>
      <c r="P45" s="415"/>
      <c r="Q45" s="398"/>
    </row>
    <row r="46" spans="1:17" ht="33.75" x14ac:dyDescent="0.2">
      <c r="A46" s="246" t="s">
        <v>208</v>
      </c>
      <c r="B46" s="46" t="s">
        <v>209</v>
      </c>
      <c r="C46" s="47" t="s">
        <v>149</v>
      </c>
      <c r="D46" s="29" t="s">
        <v>210</v>
      </c>
      <c r="E46" s="30" t="s">
        <v>197</v>
      </c>
      <c r="F46" s="48">
        <v>74.849999999999994</v>
      </c>
      <c r="G46" s="45">
        <v>38.270000000000003</v>
      </c>
      <c r="H46" s="238">
        <v>0.22289999999999999</v>
      </c>
      <c r="I46" s="284">
        <f t="shared" si="5"/>
        <v>46.8</v>
      </c>
      <c r="J46" s="28">
        <f t="shared" si="3"/>
        <v>3502.98</v>
      </c>
      <c r="K46" s="28"/>
      <c r="L46" s="295"/>
      <c r="M46" s="394"/>
      <c r="N46" s="395"/>
      <c r="O46" s="396"/>
      <c r="P46" s="415"/>
      <c r="Q46" s="398"/>
    </row>
    <row r="47" spans="1:17" x14ac:dyDescent="0.2">
      <c r="A47" s="239" t="s">
        <v>211</v>
      </c>
      <c r="B47" s="247"/>
      <c r="C47" s="248"/>
      <c r="D47" s="272" t="s">
        <v>212</v>
      </c>
      <c r="E47" s="276"/>
      <c r="F47" s="274"/>
      <c r="G47" s="244"/>
      <c r="H47" s="275"/>
      <c r="I47" s="285"/>
      <c r="J47" s="286"/>
      <c r="K47" s="305">
        <f>SUM(J48:J56)</f>
        <v>77309.58</v>
      </c>
      <c r="L47" s="306">
        <f>K47</f>
        <v>77309.58</v>
      </c>
      <c r="M47" s="400"/>
      <c r="N47" s="401"/>
      <c r="O47" s="402"/>
      <c r="P47" s="416">
        <f>SUM(O48:O56)</f>
        <v>0</v>
      </c>
      <c r="Q47" s="417">
        <f>P47</f>
        <v>0</v>
      </c>
    </row>
    <row r="48" spans="1:17" ht="45" x14ac:dyDescent="0.2">
      <c r="A48" s="246" t="s">
        <v>213</v>
      </c>
      <c r="B48" s="46" t="s">
        <v>214</v>
      </c>
      <c r="C48" s="47" t="s">
        <v>149</v>
      </c>
      <c r="D48" s="29" t="s">
        <v>215</v>
      </c>
      <c r="E48" s="30" t="s">
        <v>216</v>
      </c>
      <c r="F48" s="48">
        <v>69.27</v>
      </c>
      <c r="G48" s="45">
        <v>21.94</v>
      </c>
      <c r="H48" s="238">
        <v>0.22289999999999999</v>
      </c>
      <c r="I48" s="284">
        <f t="shared" ref="I48:I56" si="6">TRUNC(G48*(1+H48),2)</f>
        <v>26.83</v>
      </c>
      <c r="J48" s="28">
        <f t="shared" si="3"/>
        <v>1858.51</v>
      </c>
      <c r="K48" s="28"/>
      <c r="L48" s="295"/>
      <c r="M48" s="394"/>
      <c r="N48" s="395"/>
      <c r="O48" s="396"/>
      <c r="P48" s="415"/>
      <c r="Q48" s="398"/>
    </row>
    <row r="49" spans="1:17" ht="45" x14ac:dyDescent="0.2">
      <c r="A49" s="246" t="s">
        <v>217</v>
      </c>
      <c r="B49" s="46" t="s">
        <v>218</v>
      </c>
      <c r="C49" s="47" t="s">
        <v>149</v>
      </c>
      <c r="D49" s="29" t="s">
        <v>219</v>
      </c>
      <c r="E49" s="30" t="s">
        <v>216</v>
      </c>
      <c r="F49" s="48">
        <v>24.49</v>
      </c>
      <c r="G49" s="45">
        <v>18.78</v>
      </c>
      <c r="H49" s="238">
        <v>0.22289999999999999</v>
      </c>
      <c r="I49" s="284">
        <f t="shared" si="6"/>
        <v>22.96</v>
      </c>
      <c r="J49" s="28">
        <f t="shared" si="3"/>
        <v>562.29</v>
      </c>
      <c r="K49" s="28"/>
      <c r="L49" s="295"/>
      <c r="M49" s="394"/>
      <c r="N49" s="395"/>
      <c r="O49" s="396"/>
      <c r="P49" s="415"/>
      <c r="Q49" s="398"/>
    </row>
    <row r="50" spans="1:17" ht="45" x14ac:dyDescent="0.2">
      <c r="A50" s="260" t="s">
        <v>220</v>
      </c>
      <c r="B50" s="277" t="s">
        <v>221</v>
      </c>
      <c r="C50" s="278" t="s">
        <v>149</v>
      </c>
      <c r="D50" s="279" t="s">
        <v>222</v>
      </c>
      <c r="E50" s="264" t="s">
        <v>216</v>
      </c>
      <c r="F50" s="265">
        <v>1082.8399999999999</v>
      </c>
      <c r="G50" s="266">
        <v>16.68</v>
      </c>
      <c r="H50" s="238">
        <v>0.22289999999999999</v>
      </c>
      <c r="I50" s="284">
        <f t="shared" si="6"/>
        <v>20.39</v>
      </c>
      <c r="J50" s="28">
        <f t="shared" si="3"/>
        <v>22079.1</v>
      </c>
      <c r="K50" s="301"/>
      <c r="L50" s="302"/>
      <c r="M50" s="394"/>
      <c r="N50" s="395"/>
      <c r="O50" s="396"/>
      <c r="P50" s="410"/>
      <c r="Q50" s="411"/>
    </row>
    <row r="51" spans="1:17" ht="45" x14ac:dyDescent="0.2">
      <c r="A51" s="246" t="s">
        <v>223</v>
      </c>
      <c r="B51" s="46" t="s">
        <v>224</v>
      </c>
      <c r="C51" s="47" t="s">
        <v>149</v>
      </c>
      <c r="D51" s="29" t="s">
        <v>225</v>
      </c>
      <c r="E51" s="30" t="s">
        <v>216</v>
      </c>
      <c r="F51" s="48">
        <v>86.81</v>
      </c>
      <c r="G51" s="45">
        <v>14.03</v>
      </c>
      <c r="H51" s="238">
        <v>0.22289999999999999</v>
      </c>
      <c r="I51" s="284">
        <f t="shared" si="6"/>
        <v>17.149999999999999</v>
      </c>
      <c r="J51" s="28">
        <f t="shared" si="3"/>
        <v>1488.79</v>
      </c>
      <c r="K51" s="28"/>
      <c r="L51" s="295"/>
      <c r="M51" s="394"/>
      <c r="N51" s="395"/>
      <c r="O51" s="396"/>
      <c r="P51" s="415"/>
      <c r="Q51" s="398"/>
    </row>
    <row r="52" spans="1:17" ht="45" x14ac:dyDescent="0.2">
      <c r="A52" s="246" t="s">
        <v>226</v>
      </c>
      <c r="B52" s="46" t="s">
        <v>227</v>
      </c>
      <c r="C52" s="47" t="s">
        <v>149</v>
      </c>
      <c r="D52" s="43" t="s">
        <v>228</v>
      </c>
      <c r="E52" s="42" t="s">
        <v>216</v>
      </c>
      <c r="F52" s="48">
        <v>114.25</v>
      </c>
      <c r="G52" s="45">
        <v>13.21</v>
      </c>
      <c r="H52" s="238">
        <v>0.22289999999999999</v>
      </c>
      <c r="I52" s="284">
        <f t="shared" si="6"/>
        <v>16.149999999999999</v>
      </c>
      <c r="J52" s="28">
        <f t="shared" si="3"/>
        <v>1845.13</v>
      </c>
      <c r="K52" s="41"/>
      <c r="L52" s="295"/>
      <c r="M52" s="394"/>
      <c r="N52" s="395"/>
      <c r="O52" s="396"/>
      <c r="P52" s="412"/>
      <c r="Q52" s="398"/>
    </row>
    <row r="53" spans="1:17" ht="56.25" x14ac:dyDescent="0.2">
      <c r="A53" s="246" t="s">
        <v>229</v>
      </c>
      <c r="B53" s="46" t="s">
        <v>230</v>
      </c>
      <c r="C53" s="47" t="s">
        <v>113</v>
      </c>
      <c r="D53" s="29" t="s">
        <v>231</v>
      </c>
      <c r="E53" s="30" t="s">
        <v>197</v>
      </c>
      <c r="F53" s="48">
        <v>25.85</v>
      </c>
      <c r="G53" s="45">
        <v>641.1</v>
      </c>
      <c r="H53" s="238">
        <v>0.22289999999999999</v>
      </c>
      <c r="I53" s="284">
        <f t="shared" si="6"/>
        <v>784</v>
      </c>
      <c r="J53" s="28">
        <f t="shared" si="3"/>
        <v>20266.400000000001</v>
      </c>
      <c r="K53" s="28"/>
      <c r="L53" s="295"/>
      <c r="M53" s="394"/>
      <c r="N53" s="395"/>
      <c r="O53" s="396"/>
      <c r="P53" s="415"/>
      <c r="Q53" s="398"/>
    </row>
    <row r="54" spans="1:17" ht="45" x14ac:dyDescent="0.2">
      <c r="A54" s="246" t="s">
        <v>232</v>
      </c>
      <c r="B54" s="46" t="s">
        <v>233</v>
      </c>
      <c r="C54" s="47" t="s">
        <v>149</v>
      </c>
      <c r="D54" s="29" t="s">
        <v>234</v>
      </c>
      <c r="E54" s="30" t="s">
        <v>197</v>
      </c>
      <c r="F54" s="48">
        <v>4.2</v>
      </c>
      <c r="G54" s="45">
        <v>599.4</v>
      </c>
      <c r="H54" s="238">
        <v>0.22289999999999999</v>
      </c>
      <c r="I54" s="284">
        <f t="shared" si="6"/>
        <v>733</v>
      </c>
      <c r="J54" s="28">
        <f t="shared" si="3"/>
        <v>3078.6</v>
      </c>
      <c r="K54" s="28"/>
      <c r="L54" s="295"/>
      <c r="M54" s="394"/>
      <c r="N54" s="395"/>
      <c r="O54" s="396"/>
      <c r="P54" s="415"/>
      <c r="Q54" s="398"/>
    </row>
    <row r="55" spans="1:17" ht="56.25" x14ac:dyDescent="0.2">
      <c r="A55" s="246" t="s">
        <v>235</v>
      </c>
      <c r="B55" s="46" t="s">
        <v>236</v>
      </c>
      <c r="C55" s="47" t="s">
        <v>149</v>
      </c>
      <c r="D55" s="29" t="s">
        <v>237</v>
      </c>
      <c r="E55" s="30" t="s">
        <v>115</v>
      </c>
      <c r="F55" s="48">
        <v>86.9</v>
      </c>
      <c r="G55" s="45">
        <v>244.97</v>
      </c>
      <c r="H55" s="238">
        <v>0.22289999999999999</v>
      </c>
      <c r="I55" s="284">
        <f t="shared" si="6"/>
        <v>299.57</v>
      </c>
      <c r="J55" s="28">
        <f t="shared" si="3"/>
        <v>26032.63</v>
      </c>
      <c r="K55" s="28"/>
      <c r="L55" s="295"/>
      <c r="M55" s="394"/>
      <c r="N55" s="395"/>
      <c r="O55" s="396"/>
      <c r="P55" s="415"/>
      <c r="Q55" s="398"/>
    </row>
    <row r="56" spans="1:17" ht="45" x14ac:dyDescent="0.2">
      <c r="A56" s="246" t="s">
        <v>238</v>
      </c>
      <c r="B56" s="46" t="s">
        <v>239</v>
      </c>
      <c r="C56" s="47" t="s">
        <v>113</v>
      </c>
      <c r="D56" s="29" t="s">
        <v>240</v>
      </c>
      <c r="E56" s="30" t="s">
        <v>115</v>
      </c>
      <c r="F56" s="48">
        <v>41.94</v>
      </c>
      <c r="G56" s="45">
        <v>1.92</v>
      </c>
      <c r="H56" s="238">
        <v>0.22289999999999999</v>
      </c>
      <c r="I56" s="284">
        <f t="shared" si="6"/>
        <v>2.34</v>
      </c>
      <c r="J56" s="28">
        <f t="shared" si="3"/>
        <v>98.13</v>
      </c>
      <c r="K56" s="28"/>
      <c r="L56" s="295"/>
      <c r="M56" s="394"/>
      <c r="N56" s="395"/>
      <c r="O56" s="396"/>
      <c r="P56" s="415"/>
      <c r="Q56" s="398"/>
    </row>
    <row r="57" spans="1:17" x14ac:dyDescent="0.2">
      <c r="A57" s="239">
        <v>6</v>
      </c>
      <c r="B57" s="247"/>
      <c r="C57" s="248"/>
      <c r="D57" s="272" t="s">
        <v>241</v>
      </c>
      <c r="E57" s="273"/>
      <c r="F57" s="274"/>
      <c r="G57" s="244"/>
      <c r="H57" s="275"/>
      <c r="I57" s="285"/>
      <c r="J57" s="286"/>
      <c r="K57" s="305">
        <f>SUM(J58:J63)</f>
        <v>1343557.7400000002</v>
      </c>
      <c r="L57" s="306">
        <f>K57</f>
        <v>1343557.7400000002</v>
      </c>
      <c r="M57" s="400"/>
      <c r="N57" s="401"/>
      <c r="O57" s="402"/>
      <c r="P57" s="416">
        <f>SUM(O58:O63)</f>
        <v>0</v>
      </c>
      <c r="Q57" s="417">
        <f>P57</f>
        <v>0</v>
      </c>
    </row>
    <row r="58" spans="1:17" ht="33.75" x14ac:dyDescent="0.2">
      <c r="A58" s="260" t="s">
        <v>242</v>
      </c>
      <c r="B58" s="277" t="s">
        <v>243</v>
      </c>
      <c r="C58" s="278" t="s">
        <v>113</v>
      </c>
      <c r="D58" s="279" t="s">
        <v>244</v>
      </c>
      <c r="E58" s="264" t="s">
        <v>245</v>
      </c>
      <c r="F58" s="265">
        <v>1</v>
      </c>
      <c r="G58" s="266">
        <v>765228.77</v>
      </c>
      <c r="H58" s="238">
        <v>0.22289999999999999</v>
      </c>
      <c r="I58" s="284">
        <f t="shared" ref="I58:I63" si="7">TRUNC(G58*(1+H58),2)</f>
        <v>935798.26</v>
      </c>
      <c r="J58" s="28">
        <f t="shared" si="3"/>
        <v>935798.26</v>
      </c>
      <c r="K58" s="301"/>
      <c r="L58" s="302"/>
      <c r="M58" s="394"/>
      <c r="N58" s="395"/>
      <c r="O58" s="396"/>
      <c r="P58" s="410"/>
      <c r="Q58" s="411"/>
    </row>
    <row r="59" spans="1:17" ht="33.75" x14ac:dyDescent="0.2">
      <c r="A59" s="246" t="s">
        <v>246</v>
      </c>
      <c r="B59" s="46" t="s">
        <v>247</v>
      </c>
      <c r="C59" s="47" t="s">
        <v>113</v>
      </c>
      <c r="D59" s="29" t="s">
        <v>248</v>
      </c>
      <c r="E59" s="30" t="s">
        <v>245</v>
      </c>
      <c r="F59" s="48">
        <v>1</v>
      </c>
      <c r="G59" s="45">
        <v>40460.93</v>
      </c>
      <c r="H59" s="238">
        <v>0.22289999999999999</v>
      </c>
      <c r="I59" s="284">
        <f t="shared" si="7"/>
        <v>49479.67</v>
      </c>
      <c r="J59" s="28">
        <f t="shared" si="3"/>
        <v>49479.67</v>
      </c>
      <c r="K59" s="28"/>
      <c r="L59" s="295"/>
      <c r="M59" s="394"/>
      <c r="N59" s="395"/>
      <c r="O59" s="396"/>
      <c r="P59" s="415"/>
      <c r="Q59" s="398"/>
    </row>
    <row r="60" spans="1:17" ht="33.75" x14ac:dyDescent="0.2">
      <c r="A60" s="246" t="s">
        <v>249</v>
      </c>
      <c r="B60" s="46" t="s">
        <v>250</v>
      </c>
      <c r="C60" s="47" t="s">
        <v>113</v>
      </c>
      <c r="D60" s="29" t="s">
        <v>251</v>
      </c>
      <c r="E60" s="30" t="s">
        <v>245</v>
      </c>
      <c r="F60" s="48">
        <v>1</v>
      </c>
      <c r="G60" s="45">
        <v>72535.31</v>
      </c>
      <c r="H60" s="238">
        <v>0.22289999999999999</v>
      </c>
      <c r="I60" s="284">
        <f t="shared" si="7"/>
        <v>88703.43</v>
      </c>
      <c r="J60" s="28">
        <f t="shared" si="3"/>
        <v>88703.43</v>
      </c>
      <c r="K60" s="28"/>
      <c r="L60" s="295"/>
      <c r="M60" s="394"/>
      <c r="N60" s="395"/>
      <c r="O60" s="396"/>
      <c r="P60" s="415"/>
      <c r="Q60" s="398"/>
    </row>
    <row r="61" spans="1:17" ht="33.75" x14ac:dyDescent="0.2">
      <c r="A61" s="246" t="s">
        <v>252</v>
      </c>
      <c r="B61" s="46" t="s">
        <v>253</v>
      </c>
      <c r="C61" s="47" t="s">
        <v>113</v>
      </c>
      <c r="D61" s="29" t="s">
        <v>254</v>
      </c>
      <c r="E61" s="30" t="s">
        <v>245</v>
      </c>
      <c r="F61" s="48">
        <v>1</v>
      </c>
      <c r="G61" s="45">
        <v>22110.63</v>
      </c>
      <c r="H61" s="238">
        <v>0.22289999999999999</v>
      </c>
      <c r="I61" s="284">
        <f t="shared" si="7"/>
        <v>27039.08</v>
      </c>
      <c r="J61" s="28">
        <f t="shared" si="3"/>
        <v>27039.08</v>
      </c>
      <c r="K61" s="28"/>
      <c r="L61" s="295"/>
      <c r="M61" s="394"/>
      <c r="N61" s="395"/>
      <c r="O61" s="396"/>
      <c r="P61" s="415"/>
      <c r="Q61" s="398"/>
    </row>
    <row r="62" spans="1:17" ht="33.75" x14ac:dyDescent="0.2">
      <c r="A62" s="246" t="s">
        <v>255</v>
      </c>
      <c r="B62" s="46" t="s">
        <v>256</v>
      </c>
      <c r="C62" s="47" t="s">
        <v>113</v>
      </c>
      <c r="D62" s="29" t="s">
        <v>257</v>
      </c>
      <c r="E62" s="30" t="s">
        <v>245</v>
      </c>
      <c r="F62" s="48">
        <v>1</v>
      </c>
      <c r="G62" s="45">
        <v>42071.53</v>
      </c>
      <c r="H62" s="238">
        <v>0.22289999999999999</v>
      </c>
      <c r="I62" s="284">
        <f t="shared" si="7"/>
        <v>51449.27</v>
      </c>
      <c r="J62" s="28">
        <f t="shared" si="3"/>
        <v>51449.27</v>
      </c>
      <c r="K62" s="28"/>
      <c r="L62" s="295"/>
      <c r="M62" s="394"/>
      <c r="N62" s="395"/>
      <c r="O62" s="396"/>
      <c r="P62" s="415"/>
      <c r="Q62" s="398"/>
    </row>
    <row r="63" spans="1:17" ht="67.5" x14ac:dyDescent="0.2">
      <c r="A63" s="246" t="s">
        <v>258</v>
      </c>
      <c r="B63" s="46" t="s">
        <v>259</v>
      </c>
      <c r="C63" s="47" t="s">
        <v>113</v>
      </c>
      <c r="D63" s="29" t="s">
        <v>260</v>
      </c>
      <c r="E63" s="30" t="s">
        <v>115</v>
      </c>
      <c r="F63" s="48">
        <v>484.54</v>
      </c>
      <c r="G63" s="45">
        <v>322.49</v>
      </c>
      <c r="H63" s="238">
        <v>0.22289999999999999</v>
      </c>
      <c r="I63" s="284">
        <f t="shared" si="7"/>
        <v>394.37</v>
      </c>
      <c r="J63" s="28">
        <f t="shared" si="3"/>
        <v>191088.03</v>
      </c>
      <c r="K63" s="28"/>
      <c r="L63" s="295"/>
      <c r="M63" s="394"/>
      <c r="N63" s="395"/>
      <c r="O63" s="396"/>
      <c r="P63" s="415"/>
      <c r="Q63" s="398"/>
    </row>
    <row r="64" spans="1:17" ht="22.5" x14ac:dyDescent="0.2">
      <c r="A64" s="239">
        <v>7</v>
      </c>
      <c r="B64" s="247"/>
      <c r="C64" s="248"/>
      <c r="D64" s="272" t="s">
        <v>261</v>
      </c>
      <c r="E64" s="273"/>
      <c r="F64" s="274"/>
      <c r="G64" s="244"/>
      <c r="H64" s="275"/>
      <c r="I64" s="285"/>
      <c r="J64" s="286"/>
      <c r="K64" s="305">
        <f>SUM(J65:J71)</f>
        <v>195112.71</v>
      </c>
      <c r="L64" s="306">
        <f>K64</f>
        <v>195112.71</v>
      </c>
      <c r="M64" s="400"/>
      <c r="N64" s="401"/>
      <c r="O64" s="402"/>
      <c r="P64" s="416">
        <f>SUM(O65:O71)</f>
        <v>0</v>
      </c>
      <c r="Q64" s="417">
        <f>P64</f>
        <v>0</v>
      </c>
    </row>
    <row r="65" spans="1:17" ht="45" x14ac:dyDescent="0.2">
      <c r="A65" s="246" t="s">
        <v>262</v>
      </c>
      <c r="B65" s="46" t="s">
        <v>263</v>
      </c>
      <c r="C65" s="47" t="s">
        <v>113</v>
      </c>
      <c r="D65" s="29" t="s">
        <v>264</v>
      </c>
      <c r="E65" s="30" t="s">
        <v>115</v>
      </c>
      <c r="F65" s="48">
        <v>420.91</v>
      </c>
      <c r="G65" s="45">
        <v>153.66999999999999</v>
      </c>
      <c r="H65" s="238">
        <v>0.22289999999999999</v>
      </c>
      <c r="I65" s="284">
        <f t="shared" ref="I65:I71" si="8">TRUNC(G65*(1+H65),2)</f>
        <v>187.92</v>
      </c>
      <c r="J65" s="28">
        <f t="shared" si="3"/>
        <v>79097.399999999994</v>
      </c>
      <c r="K65" s="28"/>
      <c r="L65" s="295"/>
      <c r="M65" s="394"/>
      <c r="N65" s="395"/>
      <c r="O65" s="396"/>
      <c r="P65" s="415"/>
      <c r="Q65" s="398"/>
    </row>
    <row r="66" spans="1:17" ht="56.25" x14ac:dyDescent="0.2">
      <c r="A66" s="246" t="s">
        <v>265</v>
      </c>
      <c r="B66" s="46" t="s">
        <v>266</v>
      </c>
      <c r="C66" s="47" t="s">
        <v>113</v>
      </c>
      <c r="D66" s="29" t="s">
        <v>267</v>
      </c>
      <c r="E66" s="30" t="s">
        <v>115</v>
      </c>
      <c r="F66" s="48">
        <v>286.29000000000002</v>
      </c>
      <c r="G66" s="45">
        <v>165.6</v>
      </c>
      <c r="H66" s="238">
        <v>0.22289999999999999</v>
      </c>
      <c r="I66" s="284">
        <f t="shared" si="8"/>
        <v>202.51</v>
      </c>
      <c r="J66" s="28">
        <f t="shared" si="3"/>
        <v>57976.58</v>
      </c>
      <c r="K66" s="28"/>
      <c r="L66" s="295"/>
      <c r="M66" s="394"/>
      <c r="N66" s="395"/>
      <c r="O66" s="396"/>
      <c r="P66" s="415"/>
      <c r="Q66" s="398"/>
    </row>
    <row r="67" spans="1:17" ht="45" x14ac:dyDescent="0.2">
      <c r="A67" s="246" t="s">
        <v>268</v>
      </c>
      <c r="B67" s="46" t="s">
        <v>269</v>
      </c>
      <c r="C67" s="47" t="s">
        <v>113</v>
      </c>
      <c r="D67" s="29" t="s">
        <v>270</v>
      </c>
      <c r="E67" s="30" t="s">
        <v>115</v>
      </c>
      <c r="F67" s="48">
        <v>480.53</v>
      </c>
      <c r="G67" s="45">
        <v>25.29</v>
      </c>
      <c r="H67" s="238">
        <v>0.22289999999999999</v>
      </c>
      <c r="I67" s="284">
        <f t="shared" si="8"/>
        <v>30.92</v>
      </c>
      <c r="J67" s="28">
        <f t="shared" si="3"/>
        <v>14857.98</v>
      </c>
      <c r="K67" s="28"/>
      <c r="L67" s="295"/>
      <c r="M67" s="394"/>
      <c r="N67" s="395"/>
      <c r="O67" s="396"/>
      <c r="P67" s="415"/>
      <c r="Q67" s="398"/>
    </row>
    <row r="68" spans="1:17" ht="56.25" x14ac:dyDescent="0.2">
      <c r="A68" s="260" t="s">
        <v>271</v>
      </c>
      <c r="B68" s="277" t="s">
        <v>272</v>
      </c>
      <c r="C68" s="278" t="s">
        <v>113</v>
      </c>
      <c r="D68" s="280" t="s">
        <v>273</v>
      </c>
      <c r="E68" s="264" t="s">
        <v>115</v>
      </c>
      <c r="F68" s="265">
        <v>454.37</v>
      </c>
      <c r="G68" s="266">
        <v>40.909999999999997</v>
      </c>
      <c r="H68" s="238">
        <v>0.22289999999999999</v>
      </c>
      <c r="I68" s="284">
        <f t="shared" si="8"/>
        <v>50.02</v>
      </c>
      <c r="J68" s="28">
        <f t="shared" si="3"/>
        <v>22727.58</v>
      </c>
      <c r="K68" s="301"/>
      <c r="L68" s="302"/>
      <c r="M68" s="394"/>
      <c r="N68" s="395"/>
      <c r="O68" s="396"/>
      <c r="P68" s="410"/>
      <c r="Q68" s="411"/>
    </row>
    <row r="69" spans="1:17" ht="67.5" x14ac:dyDescent="0.2">
      <c r="A69" s="246" t="s">
        <v>274</v>
      </c>
      <c r="B69" s="46" t="s">
        <v>275</v>
      </c>
      <c r="C69" s="47" t="s">
        <v>113</v>
      </c>
      <c r="D69" s="281" t="s">
        <v>276</v>
      </c>
      <c r="E69" s="30" t="s">
        <v>115</v>
      </c>
      <c r="F69" s="48">
        <v>101.16</v>
      </c>
      <c r="G69" s="45">
        <v>46.8</v>
      </c>
      <c r="H69" s="238">
        <v>0.22289999999999999</v>
      </c>
      <c r="I69" s="284">
        <f t="shared" si="8"/>
        <v>57.23</v>
      </c>
      <c r="J69" s="28">
        <f t="shared" si="3"/>
        <v>5789.38</v>
      </c>
      <c r="K69" s="28"/>
      <c r="L69" s="295"/>
      <c r="M69" s="394"/>
      <c r="N69" s="395"/>
      <c r="O69" s="396"/>
      <c r="P69" s="415"/>
      <c r="Q69" s="398"/>
    </row>
    <row r="70" spans="1:17" ht="33.75" x14ac:dyDescent="0.2">
      <c r="A70" s="260" t="s">
        <v>277</v>
      </c>
      <c r="B70" s="277" t="s">
        <v>278</v>
      </c>
      <c r="C70" s="278" t="s">
        <v>113</v>
      </c>
      <c r="D70" s="279" t="s">
        <v>279</v>
      </c>
      <c r="E70" s="264" t="s">
        <v>280</v>
      </c>
      <c r="F70" s="265">
        <v>31</v>
      </c>
      <c r="G70" s="266">
        <v>8.76</v>
      </c>
      <c r="H70" s="238">
        <v>0.22289999999999999</v>
      </c>
      <c r="I70" s="284">
        <f t="shared" si="8"/>
        <v>10.71</v>
      </c>
      <c r="J70" s="28">
        <f t="shared" si="3"/>
        <v>332.01</v>
      </c>
      <c r="K70" s="301"/>
      <c r="L70" s="302"/>
      <c r="M70" s="394"/>
      <c r="N70" s="395"/>
      <c r="O70" s="396"/>
      <c r="P70" s="410"/>
      <c r="Q70" s="411"/>
    </row>
    <row r="71" spans="1:17" ht="90" x14ac:dyDescent="0.2">
      <c r="A71" s="246" t="s">
        <v>281</v>
      </c>
      <c r="B71" s="46" t="s">
        <v>282</v>
      </c>
      <c r="C71" s="47" t="s">
        <v>149</v>
      </c>
      <c r="D71" s="29" t="s">
        <v>283</v>
      </c>
      <c r="E71" s="30" t="s">
        <v>115</v>
      </c>
      <c r="F71" s="48">
        <v>109.52</v>
      </c>
      <c r="G71" s="45">
        <v>107.01</v>
      </c>
      <c r="H71" s="238">
        <v>0.22289999999999999</v>
      </c>
      <c r="I71" s="284">
        <f t="shared" si="8"/>
        <v>130.86000000000001</v>
      </c>
      <c r="J71" s="28">
        <f t="shared" si="3"/>
        <v>14331.78</v>
      </c>
      <c r="K71" s="28"/>
      <c r="L71" s="295"/>
      <c r="M71" s="394"/>
      <c r="N71" s="395"/>
      <c r="O71" s="396"/>
      <c r="P71" s="415"/>
      <c r="Q71" s="398"/>
    </row>
    <row r="72" spans="1:17" x14ac:dyDescent="0.2">
      <c r="A72" s="239">
        <v>8</v>
      </c>
      <c r="B72" s="247"/>
      <c r="C72" s="248"/>
      <c r="D72" s="272" t="s">
        <v>284</v>
      </c>
      <c r="E72" s="273"/>
      <c r="F72" s="274"/>
      <c r="G72" s="244"/>
      <c r="H72" s="275"/>
      <c r="I72" s="285"/>
      <c r="J72" s="286"/>
      <c r="K72" s="305">
        <f>SUM(J73:J78)</f>
        <v>73863.55</v>
      </c>
      <c r="L72" s="306">
        <f>K72</f>
        <v>73863.55</v>
      </c>
      <c r="M72" s="400"/>
      <c r="N72" s="401"/>
      <c r="O72" s="402"/>
      <c r="P72" s="416">
        <f>SUM(O73:O78)</f>
        <v>0</v>
      </c>
      <c r="Q72" s="417">
        <f>P72</f>
        <v>0</v>
      </c>
    </row>
    <row r="73" spans="1:17" ht="45" x14ac:dyDescent="0.2">
      <c r="A73" s="246" t="s">
        <v>285</v>
      </c>
      <c r="B73" s="46" t="s">
        <v>286</v>
      </c>
      <c r="C73" s="47" t="s">
        <v>149</v>
      </c>
      <c r="D73" s="29" t="s">
        <v>287</v>
      </c>
      <c r="E73" s="30" t="s">
        <v>115</v>
      </c>
      <c r="F73" s="48">
        <v>198.11</v>
      </c>
      <c r="G73" s="45">
        <v>204.79</v>
      </c>
      <c r="H73" s="238">
        <v>0.22289999999999999</v>
      </c>
      <c r="I73" s="284">
        <f t="shared" ref="I73:I78" si="9">TRUNC(G73*(1+H73),2)</f>
        <v>250.43</v>
      </c>
      <c r="J73" s="28">
        <f t="shared" si="3"/>
        <v>49612.68</v>
      </c>
      <c r="K73" s="28"/>
      <c r="L73" s="295"/>
      <c r="M73" s="394"/>
      <c r="N73" s="395"/>
      <c r="O73" s="396"/>
      <c r="P73" s="415"/>
      <c r="Q73" s="398"/>
    </row>
    <row r="74" spans="1:17" ht="33.75" x14ac:dyDescent="0.2">
      <c r="A74" s="246" t="s">
        <v>288</v>
      </c>
      <c r="B74" s="46" t="s">
        <v>289</v>
      </c>
      <c r="C74" s="47" t="s">
        <v>113</v>
      </c>
      <c r="D74" s="29" t="s">
        <v>290</v>
      </c>
      <c r="E74" s="30" t="s">
        <v>115</v>
      </c>
      <c r="F74" s="48">
        <v>22</v>
      </c>
      <c r="G74" s="45">
        <v>97.56</v>
      </c>
      <c r="H74" s="238">
        <v>0.22289999999999999</v>
      </c>
      <c r="I74" s="284">
        <f t="shared" si="9"/>
        <v>119.3</v>
      </c>
      <c r="J74" s="28">
        <f t="shared" si="3"/>
        <v>2624.6</v>
      </c>
      <c r="K74" s="28"/>
      <c r="L74" s="295"/>
      <c r="M74" s="394"/>
      <c r="N74" s="395"/>
      <c r="O74" s="396"/>
      <c r="P74" s="415"/>
      <c r="Q74" s="398"/>
    </row>
    <row r="75" spans="1:17" ht="56.25" x14ac:dyDescent="0.2">
      <c r="A75" s="260" t="s">
        <v>291</v>
      </c>
      <c r="B75" s="277" t="s">
        <v>292</v>
      </c>
      <c r="C75" s="278" t="s">
        <v>149</v>
      </c>
      <c r="D75" s="279" t="s">
        <v>293</v>
      </c>
      <c r="E75" s="264" t="s">
        <v>280</v>
      </c>
      <c r="F75" s="265">
        <v>45</v>
      </c>
      <c r="G75" s="266">
        <v>211.41</v>
      </c>
      <c r="H75" s="238">
        <v>0.22289999999999999</v>
      </c>
      <c r="I75" s="284">
        <f t="shared" si="9"/>
        <v>258.52999999999997</v>
      </c>
      <c r="J75" s="28">
        <f t="shared" si="3"/>
        <v>11633.85</v>
      </c>
      <c r="K75" s="301"/>
      <c r="L75" s="302"/>
      <c r="M75" s="394"/>
      <c r="N75" s="395"/>
      <c r="O75" s="396"/>
      <c r="P75" s="410"/>
      <c r="Q75" s="411"/>
    </row>
    <row r="76" spans="1:17" ht="33.75" x14ac:dyDescent="0.2">
      <c r="A76" s="246" t="s">
        <v>294</v>
      </c>
      <c r="B76" s="46" t="s">
        <v>295</v>
      </c>
      <c r="C76" s="47" t="s">
        <v>113</v>
      </c>
      <c r="D76" s="29" t="s">
        <v>296</v>
      </c>
      <c r="E76" s="30" t="s">
        <v>280</v>
      </c>
      <c r="F76" s="48">
        <v>45</v>
      </c>
      <c r="G76" s="45">
        <v>134.41999999999999</v>
      </c>
      <c r="H76" s="238">
        <v>0.22289999999999999</v>
      </c>
      <c r="I76" s="284">
        <f t="shared" si="9"/>
        <v>164.38</v>
      </c>
      <c r="J76" s="28">
        <f t="shared" si="3"/>
        <v>7397.1</v>
      </c>
      <c r="K76" s="28"/>
      <c r="L76" s="295"/>
      <c r="M76" s="394"/>
      <c r="N76" s="395"/>
      <c r="O76" s="396"/>
      <c r="P76" s="415"/>
      <c r="Q76" s="398"/>
    </row>
    <row r="77" spans="1:17" ht="45" x14ac:dyDescent="0.2">
      <c r="A77" s="246" t="s">
        <v>297</v>
      </c>
      <c r="B77" s="46" t="s">
        <v>298</v>
      </c>
      <c r="C77" s="47" t="s">
        <v>149</v>
      </c>
      <c r="D77" s="29" t="s">
        <v>299</v>
      </c>
      <c r="E77" s="30" t="s">
        <v>280</v>
      </c>
      <c r="F77" s="48">
        <v>17.899999999999999</v>
      </c>
      <c r="G77" s="45">
        <v>63.04</v>
      </c>
      <c r="H77" s="238">
        <v>0.22289999999999999</v>
      </c>
      <c r="I77" s="284">
        <f t="shared" si="9"/>
        <v>77.09</v>
      </c>
      <c r="J77" s="28">
        <f t="shared" si="3"/>
        <v>1379.91</v>
      </c>
      <c r="K77" s="28"/>
      <c r="L77" s="295"/>
      <c r="M77" s="394"/>
      <c r="N77" s="395"/>
      <c r="O77" s="396"/>
      <c r="P77" s="415"/>
      <c r="Q77" s="398"/>
    </row>
    <row r="78" spans="1:17" ht="33.75" x14ac:dyDescent="0.2">
      <c r="A78" s="246" t="s">
        <v>300</v>
      </c>
      <c r="B78" s="46" t="s">
        <v>301</v>
      </c>
      <c r="C78" s="47" t="s">
        <v>149</v>
      </c>
      <c r="D78" s="29" t="s">
        <v>302</v>
      </c>
      <c r="E78" s="30" t="s">
        <v>280</v>
      </c>
      <c r="F78" s="48">
        <v>17.899999999999999</v>
      </c>
      <c r="G78" s="45">
        <v>55.53</v>
      </c>
      <c r="H78" s="238">
        <v>0.22289999999999999</v>
      </c>
      <c r="I78" s="284">
        <f t="shared" si="9"/>
        <v>67.900000000000006</v>
      </c>
      <c r="J78" s="28">
        <f t="shared" si="3"/>
        <v>1215.4100000000001</v>
      </c>
      <c r="K78" s="28"/>
      <c r="L78" s="295"/>
      <c r="M78" s="394"/>
      <c r="N78" s="395"/>
      <c r="O78" s="396"/>
      <c r="P78" s="415"/>
      <c r="Q78" s="398"/>
    </row>
    <row r="79" spans="1:17" x14ac:dyDescent="0.2">
      <c r="A79" s="239">
        <v>9</v>
      </c>
      <c r="B79" s="247"/>
      <c r="C79" s="248"/>
      <c r="D79" s="272" t="s">
        <v>42</v>
      </c>
      <c r="E79" s="273"/>
      <c r="F79" s="274"/>
      <c r="G79" s="244"/>
      <c r="H79" s="275"/>
      <c r="I79" s="285"/>
      <c r="J79" s="286"/>
      <c r="K79" s="305"/>
      <c r="L79" s="306">
        <f>SUM(K80:K98)</f>
        <v>129180.69</v>
      </c>
      <c r="M79" s="400"/>
      <c r="N79" s="401"/>
      <c r="O79" s="402"/>
      <c r="P79" s="416"/>
      <c r="Q79" s="417">
        <f>SUM(P80:P98)</f>
        <v>0</v>
      </c>
    </row>
    <row r="80" spans="1:17" x14ac:dyDescent="0.2">
      <c r="A80" s="252" t="s">
        <v>303</v>
      </c>
      <c r="B80" s="253"/>
      <c r="C80" s="254"/>
      <c r="D80" s="268" t="s">
        <v>304</v>
      </c>
      <c r="E80" s="269"/>
      <c r="F80" s="270"/>
      <c r="G80" s="258"/>
      <c r="H80" s="271"/>
      <c r="I80" s="288"/>
      <c r="J80" s="289"/>
      <c r="K80" s="304">
        <f>SUM(J81:J89)</f>
        <v>46343.950000000004</v>
      </c>
      <c r="L80" s="295"/>
      <c r="M80" s="406"/>
      <c r="N80" s="407"/>
      <c r="O80" s="408"/>
      <c r="P80" s="414">
        <f>SUM(O81:O89)</f>
        <v>0</v>
      </c>
      <c r="Q80" s="398"/>
    </row>
    <row r="81" spans="1:17" ht="123.75" x14ac:dyDescent="0.2">
      <c r="A81" s="260" t="s">
        <v>305</v>
      </c>
      <c r="B81" s="277" t="s">
        <v>306</v>
      </c>
      <c r="C81" s="278" t="s">
        <v>113</v>
      </c>
      <c r="D81" s="279" t="s">
        <v>307</v>
      </c>
      <c r="E81" s="264" t="s">
        <v>173</v>
      </c>
      <c r="F81" s="265">
        <v>1</v>
      </c>
      <c r="G81" s="266">
        <v>1062.57</v>
      </c>
      <c r="H81" s="238">
        <v>0.22289999999999999</v>
      </c>
      <c r="I81" s="284">
        <f t="shared" ref="I81:I89" si="10">TRUNC(G81*(1+H81),2)</f>
        <v>1299.4100000000001</v>
      </c>
      <c r="J81" s="28">
        <f t="shared" ref="J81:J89" si="11">TRUNC(F81*I81,2)</f>
        <v>1299.4100000000001</v>
      </c>
      <c r="K81" s="301"/>
      <c r="L81" s="302"/>
      <c r="M81" s="394"/>
      <c r="N81" s="395"/>
      <c r="O81" s="396"/>
      <c r="P81" s="410"/>
      <c r="Q81" s="411"/>
    </row>
    <row r="82" spans="1:17" ht="123.75" x14ac:dyDescent="0.2">
      <c r="A82" s="246" t="s">
        <v>308</v>
      </c>
      <c r="B82" s="46" t="s">
        <v>309</v>
      </c>
      <c r="C82" s="47" t="s">
        <v>113</v>
      </c>
      <c r="D82" s="29" t="s">
        <v>310</v>
      </c>
      <c r="E82" s="30" t="s">
        <v>173</v>
      </c>
      <c r="F82" s="48">
        <v>1</v>
      </c>
      <c r="G82" s="45">
        <v>1079.1600000000001</v>
      </c>
      <c r="H82" s="238">
        <v>0.22289999999999999</v>
      </c>
      <c r="I82" s="284">
        <f t="shared" si="10"/>
        <v>1319.7</v>
      </c>
      <c r="J82" s="28">
        <f t="shared" si="11"/>
        <v>1319.7</v>
      </c>
      <c r="K82" s="28"/>
      <c r="L82" s="295"/>
      <c r="M82" s="394"/>
      <c r="N82" s="395"/>
      <c r="O82" s="396"/>
      <c r="P82" s="415"/>
      <c r="Q82" s="398"/>
    </row>
    <row r="83" spans="1:17" ht="123.75" x14ac:dyDescent="0.2">
      <c r="A83" s="246" t="s">
        <v>311</v>
      </c>
      <c r="B83" s="46" t="s">
        <v>312</v>
      </c>
      <c r="C83" s="47" t="s">
        <v>113</v>
      </c>
      <c r="D83" s="29" t="s">
        <v>313</v>
      </c>
      <c r="E83" s="30" t="s">
        <v>173</v>
      </c>
      <c r="F83" s="48">
        <v>5</v>
      </c>
      <c r="G83" s="45">
        <v>1236.28</v>
      </c>
      <c r="H83" s="238">
        <v>0.22289999999999999</v>
      </c>
      <c r="I83" s="284">
        <f t="shared" si="10"/>
        <v>1511.84</v>
      </c>
      <c r="J83" s="28">
        <f t="shared" si="11"/>
        <v>7559.2</v>
      </c>
      <c r="K83" s="28"/>
      <c r="L83" s="295"/>
      <c r="M83" s="394"/>
      <c r="N83" s="395"/>
      <c r="O83" s="396"/>
      <c r="P83" s="415"/>
      <c r="Q83" s="398"/>
    </row>
    <row r="84" spans="1:17" ht="146.25" x14ac:dyDescent="0.2">
      <c r="A84" s="246" t="s">
        <v>314</v>
      </c>
      <c r="B84" s="46" t="s">
        <v>315</v>
      </c>
      <c r="C84" s="47" t="s">
        <v>113</v>
      </c>
      <c r="D84" s="29" t="s">
        <v>316</v>
      </c>
      <c r="E84" s="30" t="s">
        <v>173</v>
      </c>
      <c r="F84" s="48">
        <v>2</v>
      </c>
      <c r="G84" s="45">
        <v>1489.88</v>
      </c>
      <c r="H84" s="238">
        <v>0.22289999999999999</v>
      </c>
      <c r="I84" s="284">
        <f t="shared" si="10"/>
        <v>1821.97</v>
      </c>
      <c r="J84" s="28">
        <f t="shared" si="11"/>
        <v>3643.94</v>
      </c>
      <c r="K84" s="28"/>
      <c r="L84" s="295"/>
      <c r="M84" s="394"/>
      <c r="N84" s="395"/>
      <c r="O84" s="396"/>
      <c r="P84" s="415"/>
      <c r="Q84" s="398"/>
    </row>
    <row r="85" spans="1:17" ht="67.5" x14ac:dyDescent="0.2">
      <c r="A85" s="260" t="s">
        <v>317</v>
      </c>
      <c r="B85" s="277" t="s">
        <v>318</v>
      </c>
      <c r="C85" s="278" t="s">
        <v>113</v>
      </c>
      <c r="D85" s="279" t="s">
        <v>319</v>
      </c>
      <c r="E85" s="264" t="s">
        <v>173</v>
      </c>
      <c r="F85" s="265">
        <v>1</v>
      </c>
      <c r="G85" s="266">
        <v>4126.21</v>
      </c>
      <c r="H85" s="238">
        <v>0.22289999999999999</v>
      </c>
      <c r="I85" s="284">
        <f t="shared" si="10"/>
        <v>5045.9399999999996</v>
      </c>
      <c r="J85" s="28">
        <f t="shared" si="11"/>
        <v>5045.9399999999996</v>
      </c>
      <c r="K85" s="301"/>
      <c r="L85" s="302"/>
      <c r="M85" s="394"/>
      <c r="N85" s="395"/>
      <c r="O85" s="396"/>
      <c r="P85" s="410"/>
      <c r="Q85" s="411"/>
    </row>
    <row r="86" spans="1:17" ht="67.5" x14ac:dyDescent="0.2">
      <c r="A86" s="246" t="s">
        <v>320</v>
      </c>
      <c r="B86" s="46" t="s">
        <v>321</v>
      </c>
      <c r="C86" s="47" t="s">
        <v>113</v>
      </c>
      <c r="D86" s="29" t="s">
        <v>322</v>
      </c>
      <c r="E86" s="30" t="s">
        <v>173</v>
      </c>
      <c r="F86" s="48">
        <v>1</v>
      </c>
      <c r="G86" s="45">
        <v>4547.3500000000004</v>
      </c>
      <c r="H86" s="238">
        <v>0.22289999999999999</v>
      </c>
      <c r="I86" s="284">
        <f t="shared" si="10"/>
        <v>5560.95</v>
      </c>
      <c r="J86" s="28">
        <f t="shared" si="11"/>
        <v>5560.95</v>
      </c>
      <c r="K86" s="28"/>
      <c r="L86" s="295"/>
      <c r="M86" s="394"/>
      <c r="N86" s="395"/>
      <c r="O86" s="396"/>
      <c r="P86" s="415"/>
      <c r="Q86" s="398"/>
    </row>
    <row r="87" spans="1:17" ht="67.5" x14ac:dyDescent="0.2">
      <c r="A87" s="246" t="s">
        <v>323</v>
      </c>
      <c r="B87" s="46" t="s">
        <v>324</v>
      </c>
      <c r="C87" s="47" t="s">
        <v>113</v>
      </c>
      <c r="D87" s="29" t="s">
        <v>325</v>
      </c>
      <c r="E87" s="30" t="s">
        <v>173</v>
      </c>
      <c r="F87" s="48">
        <v>3</v>
      </c>
      <c r="G87" s="45">
        <v>4968.2</v>
      </c>
      <c r="H87" s="238">
        <v>0.22289999999999999</v>
      </c>
      <c r="I87" s="284">
        <f t="shared" si="10"/>
        <v>6075.61</v>
      </c>
      <c r="J87" s="28">
        <f t="shared" si="11"/>
        <v>18226.830000000002</v>
      </c>
      <c r="K87" s="28"/>
      <c r="L87" s="295"/>
      <c r="M87" s="394"/>
      <c r="N87" s="395"/>
      <c r="O87" s="396"/>
      <c r="P87" s="415"/>
      <c r="Q87" s="398"/>
    </row>
    <row r="88" spans="1:17" ht="67.5" x14ac:dyDescent="0.2">
      <c r="A88" s="246" t="s">
        <v>326</v>
      </c>
      <c r="B88" s="46" t="s">
        <v>327</v>
      </c>
      <c r="C88" s="47" t="s">
        <v>113</v>
      </c>
      <c r="D88" s="29" t="s">
        <v>328</v>
      </c>
      <c r="E88" s="30" t="s">
        <v>115</v>
      </c>
      <c r="F88" s="48">
        <v>1.9</v>
      </c>
      <c r="G88" s="45">
        <v>630.21</v>
      </c>
      <c r="H88" s="238">
        <v>0.22289999999999999</v>
      </c>
      <c r="I88" s="284">
        <f t="shared" si="10"/>
        <v>770.68</v>
      </c>
      <c r="J88" s="28">
        <f t="shared" si="11"/>
        <v>1464.29</v>
      </c>
      <c r="K88" s="28"/>
      <c r="L88" s="295"/>
      <c r="M88" s="394"/>
      <c r="N88" s="395"/>
      <c r="O88" s="396"/>
      <c r="P88" s="415"/>
      <c r="Q88" s="398"/>
    </row>
    <row r="89" spans="1:17" ht="67.5" x14ac:dyDescent="0.2">
      <c r="A89" s="246" t="s">
        <v>329</v>
      </c>
      <c r="B89" s="46" t="s">
        <v>330</v>
      </c>
      <c r="C89" s="47" t="s">
        <v>113</v>
      </c>
      <c r="D89" s="29" t="s">
        <v>331</v>
      </c>
      <c r="E89" s="30" t="s">
        <v>332</v>
      </c>
      <c r="F89" s="48">
        <v>1.43</v>
      </c>
      <c r="G89" s="45">
        <v>1271.5999999999999</v>
      </c>
      <c r="H89" s="238">
        <v>0.22289999999999999</v>
      </c>
      <c r="I89" s="284">
        <f t="shared" si="10"/>
        <v>1555.03</v>
      </c>
      <c r="J89" s="28">
        <f t="shared" si="11"/>
        <v>2223.69</v>
      </c>
      <c r="K89" s="28"/>
      <c r="L89" s="295"/>
      <c r="M89" s="394"/>
      <c r="N89" s="395"/>
      <c r="O89" s="396"/>
      <c r="P89" s="415"/>
      <c r="Q89" s="398"/>
    </row>
    <row r="90" spans="1:17" x14ac:dyDescent="0.2">
      <c r="A90" s="252" t="s">
        <v>333</v>
      </c>
      <c r="B90" s="253"/>
      <c r="C90" s="254"/>
      <c r="D90" s="268" t="s">
        <v>334</v>
      </c>
      <c r="E90" s="269"/>
      <c r="F90" s="270"/>
      <c r="G90" s="258"/>
      <c r="H90" s="271"/>
      <c r="I90" s="288"/>
      <c r="J90" s="289"/>
      <c r="K90" s="304">
        <f>SUM(J91:J94)</f>
        <v>21295.82</v>
      </c>
      <c r="L90" s="295"/>
      <c r="M90" s="406"/>
      <c r="N90" s="407"/>
      <c r="O90" s="408"/>
      <c r="P90" s="414">
        <f>SUM(O91:O94)</f>
        <v>0</v>
      </c>
      <c r="Q90" s="398"/>
    </row>
    <row r="91" spans="1:17" ht="67.5" x14ac:dyDescent="0.2">
      <c r="A91" s="246" t="s">
        <v>335</v>
      </c>
      <c r="B91" s="46" t="s">
        <v>336</v>
      </c>
      <c r="C91" s="47" t="s">
        <v>149</v>
      </c>
      <c r="D91" s="43" t="s">
        <v>337</v>
      </c>
      <c r="E91" s="42" t="s">
        <v>115</v>
      </c>
      <c r="F91" s="48">
        <v>8.18</v>
      </c>
      <c r="G91" s="45">
        <v>720.38</v>
      </c>
      <c r="H91" s="238">
        <v>0.22289999999999999</v>
      </c>
      <c r="I91" s="284">
        <f t="shared" ref="I91:I94" si="12">TRUNC(G91*(1+H91),2)</f>
        <v>880.95</v>
      </c>
      <c r="J91" s="28">
        <f t="shared" ref="J91:J94" si="13">TRUNC(F91*I91,2)</f>
        <v>7206.17</v>
      </c>
      <c r="K91" s="41"/>
      <c r="L91" s="295"/>
      <c r="M91" s="394"/>
      <c r="N91" s="395"/>
      <c r="O91" s="396"/>
      <c r="P91" s="412"/>
      <c r="Q91" s="398"/>
    </row>
    <row r="92" spans="1:17" ht="67.5" x14ac:dyDescent="0.2">
      <c r="A92" s="246" t="s">
        <v>338</v>
      </c>
      <c r="B92" s="46" t="s">
        <v>339</v>
      </c>
      <c r="C92" s="47" t="s">
        <v>149</v>
      </c>
      <c r="D92" s="29" t="s">
        <v>340</v>
      </c>
      <c r="E92" s="30" t="s">
        <v>115</v>
      </c>
      <c r="F92" s="48">
        <v>9.3000000000000007</v>
      </c>
      <c r="G92" s="45">
        <v>779.14</v>
      </c>
      <c r="H92" s="238">
        <v>0.22289999999999999</v>
      </c>
      <c r="I92" s="284">
        <f t="shared" si="12"/>
        <v>952.81</v>
      </c>
      <c r="J92" s="28">
        <f t="shared" si="13"/>
        <v>8861.1299999999992</v>
      </c>
      <c r="K92" s="28"/>
      <c r="L92" s="295"/>
      <c r="M92" s="394"/>
      <c r="N92" s="395"/>
      <c r="O92" s="396"/>
      <c r="P92" s="415"/>
      <c r="Q92" s="398"/>
    </row>
    <row r="93" spans="1:17" ht="78.75" x14ac:dyDescent="0.2">
      <c r="A93" s="260" t="s">
        <v>341</v>
      </c>
      <c r="B93" s="277" t="s">
        <v>342</v>
      </c>
      <c r="C93" s="278" t="s">
        <v>149</v>
      </c>
      <c r="D93" s="279" t="s">
        <v>343</v>
      </c>
      <c r="E93" s="264" t="s">
        <v>115</v>
      </c>
      <c r="F93" s="265">
        <v>10.62</v>
      </c>
      <c r="G93" s="266">
        <v>372.11</v>
      </c>
      <c r="H93" s="238">
        <v>0.22289999999999999</v>
      </c>
      <c r="I93" s="284">
        <f t="shared" si="12"/>
        <v>455.05</v>
      </c>
      <c r="J93" s="28">
        <f t="shared" si="13"/>
        <v>4832.63</v>
      </c>
      <c r="K93" s="301"/>
      <c r="L93" s="302"/>
      <c r="M93" s="394"/>
      <c r="N93" s="395"/>
      <c r="O93" s="396"/>
      <c r="P93" s="410"/>
      <c r="Q93" s="411"/>
    </row>
    <row r="94" spans="1:17" ht="33.75" x14ac:dyDescent="0.2">
      <c r="A94" s="246" t="s">
        <v>344</v>
      </c>
      <c r="B94" s="46" t="s">
        <v>345</v>
      </c>
      <c r="C94" s="47" t="s">
        <v>113</v>
      </c>
      <c r="D94" s="43" t="s">
        <v>346</v>
      </c>
      <c r="E94" s="42" t="s">
        <v>115</v>
      </c>
      <c r="F94" s="48">
        <v>0.87</v>
      </c>
      <c r="G94" s="45">
        <v>372.11</v>
      </c>
      <c r="H94" s="238">
        <v>0.22289999999999999</v>
      </c>
      <c r="I94" s="284">
        <f t="shared" si="12"/>
        <v>455.05</v>
      </c>
      <c r="J94" s="28">
        <f t="shared" si="13"/>
        <v>395.89</v>
      </c>
      <c r="K94" s="41"/>
      <c r="L94" s="295"/>
      <c r="M94" s="394"/>
      <c r="N94" s="395"/>
      <c r="O94" s="396"/>
      <c r="P94" s="412"/>
      <c r="Q94" s="398"/>
    </row>
    <row r="95" spans="1:17" x14ac:dyDescent="0.2">
      <c r="A95" s="252" t="s">
        <v>347</v>
      </c>
      <c r="B95" s="253"/>
      <c r="C95" s="254"/>
      <c r="D95" s="268" t="s">
        <v>348</v>
      </c>
      <c r="E95" s="269"/>
      <c r="F95" s="270"/>
      <c r="G95" s="258"/>
      <c r="H95" s="271"/>
      <c r="I95" s="288"/>
      <c r="J95" s="289"/>
      <c r="K95" s="304">
        <f>SUM(J96:J97)</f>
        <v>30548.980000000003</v>
      </c>
      <c r="L95" s="295"/>
      <c r="M95" s="406"/>
      <c r="N95" s="407"/>
      <c r="O95" s="408"/>
      <c r="P95" s="414">
        <f>SUM(O96:O97)</f>
        <v>0</v>
      </c>
      <c r="Q95" s="398"/>
    </row>
    <row r="96" spans="1:17" ht="90" x14ac:dyDescent="0.2">
      <c r="A96" s="246" t="s">
        <v>349</v>
      </c>
      <c r="B96" s="46" t="s">
        <v>350</v>
      </c>
      <c r="C96" s="47" t="s">
        <v>113</v>
      </c>
      <c r="D96" s="43" t="s">
        <v>351</v>
      </c>
      <c r="E96" s="42" t="s">
        <v>115</v>
      </c>
      <c r="F96" s="48">
        <v>53.25</v>
      </c>
      <c r="G96" s="45">
        <v>344.5</v>
      </c>
      <c r="H96" s="238">
        <v>0.12520000000000001</v>
      </c>
      <c r="I96" s="284">
        <f t="shared" ref="I96:I97" si="14">TRUNC(G96*(1+H96),2)</f>
        <v>387.63</v>
      </c>
      <c r="J96" s="28">
        <f t="shared" ref="J96:J97" si="15">TRUNC(F96*I96,2)</f>
        <v>20641.29</v>
      </c>
      <c r="K96" s="41"/>
      <c r="L96" s="295"/>
      <c r="M96" s="394"/>
      <c r="N96" s="395"/>
      <c r="O96" s="396"/>
      <c r="P96" s="412"/>
      <c r="Q96" s="398"/>
    </row>
    <row r="97" spans="1:17" ht="45" x14ac:dyDescent="0.2">
      <c r="A97" s="246" t="s">
        <v>352</v>
      </c>
      <c r="B97" s="46" t="s">
        <v>353</v>
      </c>
      <c r="C97" s="47" t="s">
        <v>113</v>
      </c>
      <c r="D97" s="29" t="s">
        <v>354</v>
      </c>
      <c r="E97" s="30" t="s">
        <v>115</v>
      </c>
      <c r="F97" s="48">
        <v>53.25</v>
      </c>
      <c r="G97" s="45">
        <v>165.36</v>
      </c>
      <c r="H97" s="238">
        <v>0.12520000000000001</v>
      </c>
      <c r="I97" s="284">
        <f t="shared" si="14"/>
        <v>186.06</v>
      </c>
      <c r="J97" s="28">
        <f t="shared" si="15"/>
        <v>9907.69</v>
      </c>
      <c r="K97" s="28"/>
      <c r="L97" s="295"/>
      <c r="M97" s="394"/>
      <c r="N97" s="395"/>
      <c r="O97" s="396"/>
      <c r="P97" s="415"/>
      <c r="Q97" s="398"/>
    </row>
    <row r="98" spans="1:17" ht="22.5" x14ac:dyDescent="0.2">
      <c r="A98" s="252" t="s">
        <v>355</v>
      </c>
      <c r="B98" s="253"/>
      <c r="C98" s="254"/>
      <c r="D98" s="268" t="s">
        <v>356</v>
      </c>
      <c r="E98" s="269"/>
      <c r="F98" s="270"/>
      <c r="G98" s="258"/>
      <c r="H98" s="271"/>
      <c r="I98" s="288"/>
      <c r="J98" s="289"/>
      <c r="K98" s="304">
        <f>SUM(J99:J101)</f>
        <v>30991.94</v>
      </c>
      <c r="L98" s="295"/>
      <c r="M98" s="406"/>
      <c r="N98" s="407"/>
      <c r="O98" s="408"/>
      <c r="P98" s="414">
        <f>SUM(O99:O101)</f>
        <v>0</v>
      </c>
      <c r="Q98" s="398"/>
    </row>
    <row r="99" spans="1:17" ht="101.25" x14ac:dyDescent="0.2">
      <c r="A99" s="246" t="s">
        <v>357</v>
      </c>
      <c r="B99" s="46" t="s">
        <v>358</v>
      </c>
      <c r="C99" s="47" t="s">
        <v>149</v>
      </c>
      <c r="D99" s="29" t="s">
        <v>359</v>
      </c>
      <c r="E99" s="30" t="s">
        <v>280</v>
      </c>
      <c r="F99" s="48">
        <v>25.7</v>
      </c>
      <c r="G99" s="45">
        <v>681.92</v>
      </c>
      <c r="H99" s="238">
        <v>0.22289999999999999</v>
      </c>
      <c r="I99" s="284">
        <f t="shared" ref="I99:I101" si="16">TRUNC(G99*(1+H99),2)</f>
        <v>833.91</v>
      </c>
      <c r="J99" s="28">
        <f t="shared" ref="J99:J101" si="17">TRUNC(F99*I99,2)</f>
        <v>21431.48</v>
      </c>
      <c r="K99" s="28"/>
      <c r="L99" s="295"/>
      <c r="M99" s="394"/>
      <c r="N99" s="395"/>
      <c r="O99" s="396"/>
      <c r="P99" s="415"/>
      <c r="Q99" s="398"/>
    </row>
    <row r="100" spans="1:17" ht="33.75" x14ac:dyDescent="0.2">
      <c r="A100" s="246" t="s">
        <v>360</v>
      </c>
      <c r="B100" s="46" t="s">
        <v>361</v>
      </c>
      <c r="C100" s="47" t="s">
        <v>149</v>
      </c>
      <c r="D100" s="29" t="s">
        <v>362</v>
      </c>
      <c r="E100" s="30" t="s">
        <v>280</v>
      </c>
      <c r="F100" s="48">
        <v>35</v>
      </c>
      <c r="G100" s="45">
        <v>124.13</v>
      </c>
      <c r="H100" s="238">
        <v>0.22289999999999999</v>
      </c>
      <c r="I100" s="284">
        <f t="shared" si="16"/>
        <v>151.79</v>
      </c>
      <c r="J100" s="28">
        <f t="shared" si="17"/>
        <v>5312.65</v>
      </c>
      <c r="K100" s="28"/>
      <c r="L100" s="295"/>
      <c r="M100" s="394"/>
      <c r="N100" s="395"/>
      <c r="O100" s="396"/>
      <c r="P100" s="415"/>
      <c r="Q100" s="398"/>
    </row>
    <row r="101" spans="1:17" ht="33.75" x14ac:dyDescent="0.2">
      <c r="A101" s="246" t="s">
        <v>363</v>
      </c>
      <c r="B101" s="46" t="s">
        <v>364</v>
      </c>
      <c r="C101" s="47" t="s">
        <v>118</v>
      </c>
      <c r="D101" s="29" t="s">
        <v>365</v>
      </c>
      <c r="E101" s="30" t="s">
        <v>280</v>
      </c>
      <c r="F101" s="48">
        <v>4.7</v>
      </c>
      <c r="G101" s="45">
        <v>739.06</v>
      </c>
      <c r="H101" s="238">
        <v>0.22289999999999999</v>
      </c>
      <c r="I101" s="284">
        <f t="shared" si="16"/>
        <v>903.79</v>
      </c>
      <c r="J101" s="28">
        <f t="shared" si="17"/>
        <v>4247.8100000000004</v>
      </c>
      <c r="K101" s="28"/>
      <c r="L101" s="295"/>
      <c r="M101" s="394"/>
      <c r="N101" s="395"/>
      <c r="O101" s="396"/>
      <c r="P101" s="415"/>
      <c r="Q101" s="398"/>
    </row>
    <row r="102" spans="1:17" ht="22.5" x14ac:dyDescent="0.2">
      <c r="A102" s="239">
        <v>10</v>
      </c>
      <c r="B102" s="247"/>
      <c r="C102" s="248"/>
      <c r="D102" s="272" t="s">
        <v>366</v>
      </c>
      <c r="E102" s="273"/>
      <c r="F102" s="274"/>
      <c r="G102" s="244"/>
      <c r="H102" s="275"/>
      <c r="I102" s="285"/>
      <c r="J102" s="286"/>
      <c r="K102" s="305"/>
      <c r="L102" s="306">
        <f>SUM(K103:K161)</f>
        <v>86605.86</v>
      </c>
      <c r="M102" s="400"/>
      <c r="N102" s="401"/>
      <c r="O102" s="402"/>
      <c r="P102" s="416"/>
      <c r="Q102" s="417">
        <f>SUM(P103:P161)</f>
        <v>0</v>
      </c>
    </row>
    <row r="103" spans="1:17" x14ac:dyDescent="0.2">
      <c r="A103" s="252" t="s">
        <v>367</v>
      </c>
      <c r="B103" s="253"/>
      <c r="C103" s="254"/>
      <c r="D103" s="268" t="s">
        <v>368</v>
      </c>
      <c r="E103" s="269"/>
      <c r="F103" s="270"/>
      <c r="G103" s="258"/>
      <c r="H103" s="271"/>
      <c r="I103" s="288"/>
      <c r="J103" s="289"/>
      <c r="K103" s="304">
        <f>SUM(J104:J110)</f>
        <v>8882.1</v>
      </c>
      <c r="L103" s="295"/>
      <c r="M103" s="406"/>
      <c r="N103" s="407"/>
      <c r="O103" s="408"/>
      <c r="P103" s="409">
        <f>SUM(O104:O110)</f>
        <v>0</v>
      </c>
      <c r="Q103" s="398"/>
    </row>
    <row r="104" spans="1:17" ht="101.25" x14ac:dyDescent="0.2">
      <c r="A104" s="246" t="s">
        <v>369</v>
      </c>
      <c r="B104" s="46" t="s">
        <v>370</v>
      </c>
      <c r="C104" s="47" t="s">
        <v>149</v>
      </c>
      <c r="D104" s="29" t="s">
        <v>371</v>
      </c>
      <c r="E104" s="30" t="s">
        <v>280</v>
      </c>
      <c r="F104" s="48">
        <v>29.9</v>
      </c>
      <c r="G104" s="45">
        <v>48.43</v>
      </c>
      <c r="H104" s="238">
        <v>0.22289999999999999</v>
      </c>
      <c r="I104" s="284">
        <f t="shared" ref="I104:I110" si="18">TRUNC(G104*(1+H104),2)</f>
        <v>59.22</v>
      </c>
      <c r="J104" s="28">
        <f t="shared" ref="J104:J110" si="19">TRUNC(F104*I104,2)</f>
        <v>1770.67</v>
      </c>
      <c r="K104" s="28"/>
      <c r="L104" s="295"/>
      <c r="M104" s="394"/>
      <c r="N104" s="395"/>
      <c r="O104" s="396"/>
      <c r="P104" s="415"/>
      <c r="Q104" s="398"/>
    </row>
    <row r="105" spans="1:17" ht="78.75" x14ac:dyDescent="0.2">
      <c r="A105" s="246" t="s">
        <v>372</v>
      </c>
      <c r="B105" s="46" t="s">
        <v>373</v>
      </c>
      <c r="C105" s="47" t="s">
        <v>149</v>
      </c>
      <c r="D105" s="29" t="s">
        <v>374</v>
      </c>
      <c r="E105" s="30" t="s">
        <v>280</v>
      </c>
      <c r="F105" s="48">
        <v>5.7</v>
      </c>
      <c r="G105" s="45">
        <v>34.4</v>
      </c>
      <c r="H105" s="238">
        <v>0.22289999999999999</v>
      </c>
      <c r="I105" s="284">
        <f t="shared" si="18"/>
        <v>42.06</v>
      </c>
      <c r="J105" s="28">
        <f t="shared" si="19"/>
        <v>239.74</v>
      </c>
      <c r="K105" s="28"/>
      <c r="L105" s="295"/>
      <c r="M105" s="394"/>
      <c r="N105" s="395"/>
      <c r="O105" s="396"/>
      <c r="P105" s="415"/>
      <c r="Q105" s="398"/>
    </row>
    <row r="106" spans="1:17" ht="78.75" x14ac:dyDescent="0.2">
      <c r="A106" s="246" t="s">
        <v>375</v>
      </c>
      <c r="B106" s="46" t="s">
        <v>376</v>
      </c>
      <c r="C106" s="47" t="s">
        <v>149</v>
      </c>
      <c r="D106" s="29" t="s">
        <v>377</v>
      </c>
      <c r="E106" s="30" t="s">
        <v>280</v>
      </c>
      <c r="F106" s="48">
        <v>43.65</v>
      </c>
      <c r="G106" s="45">
        <v>44.38</v>
      </c>
      <c r="H106" s="238">
        <v>0.22289999999999999</v>
      </c>
      <c r="I106" s="284">
        <f t="shared" si="18"/>
        <v>54.27</v>
      </c>
      <c r="J106" s="28">
        <f t="shared" si="19"/>
        <v>2368.88</v>
      </c>
      <c r="K106" s="28"/>
      <c r="L106" s="295"/>
      <c r="M106" s="394"/>
      <c r="N106" s="395"/>
      <c r="O106" s="396"/>
      <c r="P106" s="415"/>
      <c r="Q106" s="398"/>
    </row>
    <row r="107" spans="1:17" ht="56.25" x14ac:dyDescent="0.2">
      <c r="A107" s="246" t="s">
        <v>378</v>
      </c>
      <c r="B107" s="46" t="s">
        <v>379</v>
      </c>
      <c r="C107" s="47" t="s">
        <v>149</v>
      </c>
      <c r="D107" s="29" t="s">
        <v>380</v>
      </c>
      <c r="E107" s="30" t="s">
        <v>173</v>
      </c>
      <c r="F107" s="48">
        <v>1</v>
      </c>
      <c r="G107" s="45">
        <v>100.32</v>
      </c>
      <c r="H107" s="238">
        <v>0.22289999999999999</v>
      </c>
      <c r="I107" s="284">
        <f t="shared" si="18"/>
        <v>122.68</v>
      </c>
      <c r="J107" s="28">
        <f t="shared" si="19"/>
        <v>122.68</v>
      </c>
      <c r="K107" s="28"/>
      <c r="L107" s="295"/>
      <c r="M107" s="394"/>
      <c r="N107" s="395"/>
      <c r="O107" s="396"/>
      <c r="P107" s="415"/>
      <c r="Q107" s="398"/>
    </row>
    <row r="108" spans="1:17" ht="56.25" x14ac:dyDescent="0.2">
      <c r="A108" s="246" t="s">
        <v>381</v>
      </c>
      <c r="B108" s="46" t="s">
        <v>382</v>
      </c>
      <c r="C108" s="47" t="s">
        <v>149</v>
      </c>
      <c r="D108" s="43" t="s">
        <v>383</v>
      </c>
      <c r="E108" s="42" t="s">
        <v>173</v>
      </c>
      <c r="F108" s="48">
        <v>3</v>
      </c>
      <c r="G108" s="45">
        <v>60.94</v>
      </c>
      <c r="H108" s="238">
        <v>0.22289999999999999</v>
      </c>
      <c r="I108" s="284">
        <f t="shared" si="18"/>
        <v>74.52</v>
      </c>
      <c r="J108" s="28">
        <f t="shared" si="19"/>
        <v>223.56</v>
      </c>
      <c r="K108" s="41"/>
      <c r="L108" s="295"/>
      <c r="M108" s="394"/>
      <c r="N108" s="395"/>
      <c r="O108" s="396"/>
      <c r="P108" s="412"/>
      <c r="Q108" s="398"/>
    </row>
    <row r="109" spans="1:17" ht="56.25" x14ac:dyDescent="0.2">
      <c r="A109" s="246" t="s">
        <v>384</v>
      </c>
      <c r="B109" s="46" t="s">
        <v>385</v>
      </c>
      <c r="C109" s="47" t="s">
        <v>149</v>
      </c>
      <c r="D109" s="29" t="s">
        <v>386</v>
      </c>
      <c r="E109" s="30" t="s">
        <v>173</v>
      </c>
      <c r="F109" s="48">
        <v>3</v>
      </c>
      <c r="G109" s="45">
        <v>107.46</v>
      </c>
      <c r="H109" s="238">
        <v>0.22289999999999999</v>
      </c>
      <c r="I109" s="284">
        <f t="shared" si="18"/>
        <v>131.41</v>
      </c>
      <c r="J109" s="28">
        <f t="shared" si="19"/>
        <v>394.23</v>
      </c>
      <c r="K109" s="28"/>
      <c r="L109" s="295"/>
      <c r="M109" s="394"/>
      <c r="N109" s="395"/>
      <c r="O109" s="396"/>
      <c r="P109" s="415"/>
      <c r="Q109" s="398"/>
    </row>
    <row r="110" spans="1:17" ht="56.25" x14ac:dyDescent="0.2">
      <c r="A110" s="246" t="s">
        <v>387</v>
      </c>
      <c r="B110" s="46" t="s">
        <v>388</v>
      </c>
      <c r="C110" s="47" t="s">
        <v>113</v>
      </c>
      <c r="D110" s="29" t="s">
        <v>389</v>
      </c>
      <c r="E110" s="30" t="s">
        <v>173</v>
      </c>
      <c r="F110" s="48">
        <v>2</v>
      </c>
      <c r="G110" s="45">
        <v>1538.29</v>
      </c>
      <c r="H110" s="238">
        <v>0.22289999999999999</v>
      </c>
      <c r="I110" s="284">
        <f t="shared" si="18"/>
        <v>1881.17</v>
      </c>
      <c r="J110" s="28">
        <f t="shared" si="19"/>
        <v>3762.34</v>
      </c>
      <c r="K110" s="28"/>
      <c r="L110" s="295"/>
      <c r="M110" s="394"/>
      <c r="N110" s="395"/>
      <c r="O110" s="396"/>
      <c r="P110" s="415"/>
      <c r="Q110" s="398"/>
    </row>
    <row r="111" spans="1:17" x14ac:dyDescent="0.2">
      <c r="A111" s="252" t="s">
        <v>390</v>
      </c>
      <c r="B111" s="253"/>
      <c r="C111" s="254"/>
      <c r="D111" s="268" t="s">
        <v>391</v>
      </c>
      <c r="E111" s="269"/>
      <c r="F111" s="270"/>
      <c r="G111" s="258"/>
      <c r="H111" s="271"/>
      <c r="I111" s="288"/>
      <c r="J111" s="289"/>
      <c r="K111" s="304">
        <f>SUM(J112:J121)</f>
        <v>7745.94</v>
      </c>
      <c r="L111" s="295"/>
      <c r="M111" s="406"/>
      <c r="N111" s="407"/>
      <c r="O111" s="408"/>
      <c r="P111" s="414">
        <f>SUM(O112:O121)</f>
        <v>0</v>
      </c>
      <c r="Q111" s="398"/>
    </row>
    <row r="112" spans="1:17" ht="101.25" x14ac:dyDescent="0.2">
      <c r="A112" s="246" t="s">
        <v>392</v>
      </c>
      <c r="B112" s="46" t="s">
        <v>393</v>
      </c>
      <c r="C112" s="47" t="s">
        <v>149</v>
      </c>
      <c r="D112" s="29" t="s">
        <v>394</v>
      </c>
      <c r="E112" s="30" t="s">
        <v>280</v>
      </c>
      <c r="F112" s="48">
        <v>10.75</v>
      </c>
      <c r="G112" s="45">
        <v>98.97</v>
      </c>
      <c r="H112" s="238">
        <v>0.22289999999999999</v>
      </c>
      <c r="I112" s="284">
        <f t="shared" ref="I112:I121" si="20">TRUNC(G112*(1+H112),2)</f>
        <v>121.03</v>
      </c>
      <c r="J112" s="28">
        <f t="shared" ref="J112:J121" si="21">TRUNC(F112*I112,2)</f>
        <v>1301.07</v>
      </c>
      <c r="K112" s="28"/>
      <c r="L112" s="295"/>
      <c r="M112" s="394"/>
      <c r="N112" s="395"/>
      <c r="O112" s="396"/>
      <c r="P112" s="415"/>
      <c r="Q112" s="398"/>
    </row>
    <row r="113" spans="1:17" ht="101.25" x14ac:dyDescent="0.2">
      <c r="A113" s="246" t="s">
        <v>395</v>
      </c>
      <c r="B113" s="46" t="s">
        <v>396</v>
      </c>
      <c r="C113" s="47" t="s">
        <v>149</v>
      </c>
      <c r="D113" s="43" t="s">
        <v>397</v>
      </c>
      <c r="E113" s="42" t="s">
        <v>280</v>
      </c>
      <c r="F113" s="48">
        <v>13.55</v>
      </c>
      <c r="G113" s="45">
        <v>46.47</v>
      </c>
      <c r="H113" s="238">
        <v>0.22289999999999999</v>
      </c>
      <c r="I113" s="284">
        <f t="shared" si="20"/>
        <v>56.82</v>
      </c>
      <c r="J113" s="28">
        <f t="shared" si="21"/>
        <v>769.91</v>
      </c>
      <c r="K113" s="41"/>
      <c r="L113" s="295"/>
      <c r="M113" s="394"/>
      <c r="N113" s="395"/>
      <c r="O113" s="396"/>
      <c r="P113" s="412"/>
      <c r="Q113" s="398"/>
    </row>
    <row r="114" spans="1:17" ht="123.75" x14ac:dyDescent="0.2">
      <c r="A114" s="246" t="s">
        <v>398</v>
      </c>
      <c r="B114" s="46" t="s">
        <v>399</v>
      </c>
      <c r="C114" s="47" t="s">
        <v>149</v>
      </c>
      <c r="D114" s="29" t="s">
        <v>400</v>
      </c>
      <c r="E114" s="30" t="s">
        <v>173</v>
      </c>
      <c r="F114" s="48">
        <v>1</v>
      </c>
      <c r="G114" s="45">
        <v>1311.27</v>
      </c>
      <c r="H114" s="238">
        <v>0.22289999999999999</v>
      </c>
      <c r="I114" s="284">
        <f t="shared" si="20"/>
        <v>1603.55</v>
      </c>
      <c r="J114" s="28">
        <f t="shared" si="21"/>
        <v>1603.55</v>
      </c>
      <c r="K114" s="28"/>
      <c r="L114" s="295"/>
      <c r="M114" s="394"/>
      <c r="N114" s="395"/>
      <c r="O114" s="396"/>
      <c r="P114" s="415"/>
      <c r="Q114" s="398"/>
    </row>
    <row r="115" spans="1:17" ht="67.5" x14ac:dyDescent="0.2">
      <c r="A115" s="246" t="s">
        <v>401</v>
      </c>
      <c r="B115" s="46" t="s">
        <v>402</v>
      </c>
      <c r="C115" s="47" t="s">
        <v>149</v>
      </c>
      <c r="D115" s="29" t="s">
        <v>403</v>
      </c>
      <c r="E115" s="30" t="s">
        <v>173</v>
      </c>
      <c r="F115" s="48">
        <v>1</v>
      </c>
      <c r="G115" s="45">
        <v>305.93</v>
      </c>
      <c r="H115" s="238">
        <v>0.22289999999999999</v>
      </c>
      <c r="I115" s="284">
        <f t="shared" si="20"/>
        <v>374.12</v>
      </c>
      <c r="J115" s="28">
        <f t="shared" si="21"/>
        <v>374.12</v>
      </c>
      <c r="K115" s="28"/>
      <c r="L115" s="295"/>
      <c r="M115" s="394"/>
      <c r="N115" s="395"/>
      <c r="O115" s="396"/>
      <c r="P115" s="415"/>
      <c r="Q115" s="398"/>
    </row>
    <row r="116" spans="1:17" ht="45" x14ac:dyDescent="0.2">
      <c r="A116" s="246" t="s">
        <v>404</v>
      </c>
      <c r="B116" s="46" t="s">
        <v>405</v>
      </c>
      <c r="C116" s="47" t="s">
        <v>149</v>
      </c>
      <c r="D116" s="29" t="s">
        <v>406</v>
      </c>
      <c r="E116" s="30" t="s">
        <v>197</v>
      </c>
      <c r="F116" s="48">
        <v>0.68</v>
      </c>
      <c r="G116" s="45">
        <v>228.21</v>
      </c>
      <c r="H116" s="238">
        <v>0.22289999999999999</v>
      </c>
      <c r="I116" s="284">
        <f t="shared" si="20"/>
        <v>279.07</v>
      </c>
      <c r="J116" s="28">
        <f t="shared" si="21"/>
        <v>189.76</v>
      </c>
      <c r="K116" s="28"/>
      <c r="L116" s="295"/>
      <c r="M116" s="394"/>
      <c r="N116" s="395"/>
      <c r="O116" s="396"/>
      <c r="P116" s="415"/>
      <c r="Q116" s="398"/>
    </row>
    <row r="117" spans="1:17" ht="33.75" x14ac:dyDescent="0.2">
      <c r="A117" s="246" t="s">
        <v>407</v>
      </c>
      <c r="B117" s="46" t="s">
        <v>408</v>
      </c>
      <c r="C117" s="47" t="s">
        <v>149</v>
      </c>
      <c r="D117" s="43" t="s">
        <v>409</v>
      </c>
      <c r="E117" s="42" t="s">
        <v>197</v>
      </c>
      <c r="F117" s="48">
        <v>11.5</v>
      </c>
      <c r="G117" s="45">
        <v>93.83</v>
      </c>
      <c r="H117" s="238">
        <v>0.22289999999999999</v>
      </c>
      <c r="I117" s="284">
        <f t="shared" si="20"/>
        <v>114.74</v>
      </c>
      <c r="J117" s="28">
        <f t="shared" si="21"/>
        <v>1319.51</v>
      </c>
      <c r="K117" s="41"/>
      <c r="L117" s="295"/>
      <c r="M117" s="394"/>
      <c r="N117" s="395"/>
      <c r="O117" s="396"/>
      <c r="P117" s="412"/>
      <c r="Q117" s="398"/>
    </row>
    <row r="118" spans="1:17" ht="22.5" x14ac:dyDescent="0.2">
      <c r="A118" s="246" t="s">
        <v>410</v>
      </c>
      <c r="B118" s="46" t="s">
        <v>411</v>
      </c>
      <c r="C118" s="47" t="s">
        <v>149</v>
      </c>
      <c r="D118" s="29" t="s">
        <v>412</v>
      </c>
      <c r="E118" s="30" t="s">
        <v>197</v>
      </c>
      <c r="F118" s="48">
        <v>9.5</v>
      </c>
      <c r="G118" s="45">
        <v>56.89</v>
      </c>
      <c r="H118" s="238">
        <v>0.22289999999999999</v>
      </c>
      <c r="I118" s="284">
        <f t="shared" si="20"/>
        <v>69.569999999999993</v>
      </c>
      <c r="J118" s="28">
        <f t="shared" si="21"/>
        <v>660.91</v>
      </c>
      <c r="K118" s="28"/>
      <c r="L118" s="295"/>
      <c r="M118" s="394"/>
      <c r="N118" s="395"/>
      <c r="O118" s="396"/>
      <c r="P118" s="415"/>
      <c r="Q118" s="398"/>
    </row>
    <row r="119" spans="1:17" ht="33.75" x14ac:dyDescent="0.2">
      <c r="A119" s="246" t="s">
        <v>413</v>
      </c>
      <c r="B119" s="46" t="s">
        <v>414</v>
      </c>
      <c r="C119" s="47" t="s">
        <v>149</v>
      </c>
      <c r="D119" s="29" t="s">
        <v>415</v>
      </c>
      <c r="E119" s="30" t="s">
        <v>197</v>
      </c>
      <c r="F119" s="48">
        <v>0.68</v>
      </c>
      <c r="G119" s="45">
        <v>306.04000000000002</v>
      </c>
      <c r="H119" s="238">
        <v>0.22289999999999999</v>
      </c>
      <c r="I119" s="284">
        <f t="shared" si="20"/>
        <v>374.25</v>
      </c>
      <c r="J119" s="28">
        <f t="shared" si="21"/>
        <v>254.49</v>
      </c>
      <c r="K119" s="28"/>
      <c r="L119" s="295"/>
      <c r="M119" s="394"/>
      <c r="N119" s="395"/>
      <c r="O119" s="396"/>
      <c r="P119" s="415"/>
      <c r="Q119" s="398"/>
    </row>
    <row r="120" spans="1:17" ht="56.25" x14ac:dyDescent="0.2">
      <c r="A120" s="246" t="s">
        <v>416</v>
      </c>
      <c r="B120" s="46" t="s">
        <v>417</v>
      </c>
      <c r="C120" s="47" t="s">
        <v>149</v>
      </c>
      <c r="D120" s="29" t="s">
        <v>418</v>
      </c>
      <c r="E120" s="30" t="s">
        <v>173</v>
      </c>
      <c r="F120" s="48">
        <v>4</v>
      </c>
      <c r="G120" s="45">
        <v>48.06</v>
      </c>
      <c r="H120" s="238">
        <v>0.22289999999999999</v>
      </c>
      <c r="I120" s="284">
        <f t="shared" si="20"/>
        <v>58.77</v>
      </c>
      <c r="J120" s="28">
        <f t="shared" si="21"/>
        <v>235.08</v>
      </c>
      <c r="K120" s="28"/>
      <c r="L120" s="295"/>
      <c r="M120" s="394"/>
      <c r="N120" s="395"/>
      <c r="O120" s="396"/>
      <c r="P120" s="415"/>
      <c r="Q120" s="398"/>
    </row>
    <row r="121" spans="1:17" ht="45" x14ac:dyDescent="0.2">
      <c r="A121" s="246" t="s">
        <v>419</v>
      </c>
      <c r="B121" s="46" t="s">
        <v>420</v>
      </c>
      <c r="C121" s="47" t="s">
        <v>113</v>
      </c>
      <c r="D121" s="29" t="s">
        <v>421</v>
      </c>
      <c r="E121" s="30" t="s">
        <v>115</v>
      </c>
      <c r="F121" s="48">
        <v>13.6</v>
      </c>
      <c r="G121" s="45">
        <v>62.39</v>
      </c>
      <c r="H121" s="238">
        <v>0.22289999999999999</v>
      </c>
      <c r="I121" s="284">
        <f t="shared" si="20"/>
        <v>76.290000000000006</v>
      </c>
      <c r="J121" s="28">
        <f t="shared" si="21"/>
        <v>1037.54</v>
      </c>
      <c r="K121" s="28"/>
      <c r="L121" s="295"/>
      <c r="M121" s="394"/>
      <c r="N121" s="395"/>
      <c r="O121" s="396"/>
      <c r="P121" s="415"/>
      <c r="Q121" s="398"/>
    </row>
    <row r="122" spans="1:17" x14ac:dyDescent="0.2">
      <c r="A122" s="252" t="s">
        <v>422</v>
      </c>
      <c r="B122" s="253"/>
      <c r="C122" s="254"/>
      <c r="D122" s="268" t="s">
        <v>423</v>
      </c>
      <c r="E122" s="269"/>
      <c r="F122" s="270"/>
      <c r="G122" s="258"/>
      <c r="H122" s="271"/>
      <c r="I122" s="288"/>
      <c r="J122" s="289"/>
      <c r="K122" s="304">
        <f>SUM(J123:J143)</f>
        <v>28148.92</v>
      </c>
      <c r="L122" s="295"/>
      <c r="M122" s="406"/>
      <c r="N122" s="407"/>
      <c r="O122" s="408"/>
      <c r="P122" s="414">
        <f>SUM(O123:O143)</f>
        <v>0</v>
      </c>
      <c r="Q122" s="398"/>
    </row>
    <row r="123" spans="1:17" ht="101.25" x14ac:dyDescent="0.2">
      <c r="A123" s="246" t="s">
        <v>424</v>
      </c>
      <c r="B123" s="46" t="s">
        <v>425</v>
      </c>
      <c r="C123" s="47" t="s">
        <v>149</v>
      </c>
      <c r="D123" s="29" t="s">
        <v>426</v>
      </c>
      <c r="E123" s="30" t="s">
        <v>173</v>
      </c>
      <c r="F123" s="48">
        <v>7</v>
      </c>
      <c r="G123" s="45">
        <v>258.3</v>
      </c>
      <c r="H123" s="238">
        <v>0.22289999999999999</v>
      </c>
      <c r="I123" s="284">
        <f t="shared" ref="I123:I143" si="22">TRUNC(G123*(1+H123),2)</f>
        <v>315.87</v>
      </c>
      <c r="J123" s="28">
        <f t="shared" ref="J123:J143" si="23">TRUNC(F123*I123,2)</f>
        <v>2211.09</v>
      </c>
      <c r="K123" s="28"/>
      <c r="L123" s="295"/>
      <c r="M123" s="394"/>
      <c r="N123" s="395"/>
      <c r="O123" s="396"/>
      <c r="P123" s="415"/>
      <c r="Q123" s="398"/>
    </row>
    <row r="124" spans="1:17" ht="33.75" x14ac:dyDescent="0.2">
      <c r="A124" s="246" t="s">
        <v>427</v>
      </c>
      <c r="B124" s="46" t="s">
        <v>428</v>
      </c>
      <c r="C124" s="47" t="s">
        <v>118</v>
      </c>
      <c r="D124" s="29" t="s">
        <v>429</v>
      </c>
      <c r="E124" s="30" t="s">
        <v>173</v>
      </c>
      <c r="F124" s="48">
        <v>4</v>
      </c>
      <c r="G124" s="45">
        <v>439.65</v>
      </c>
      <c r="H124" s="238">
        <v>0.22289999999999999</v>
      </c>
      <c r="I124" s="284">
        <f t="shared" si="22"/>
        <v>537.64</v>
      </c>
      <c r="J124" s="28">
        <f t="shared" si="23"/>
        <v>2150.56</v>
      </c>
      <c r="K124" s="28"/>
      <c r="L124" s="295"/>
      <c r="M124" s="394"/>
      <c r="N124" s="395"/>
      <c r="O124" s="396"/>
      <c r="P124" s="415"/>
      <c r="Q124" s="398"/>
    </row>
    <row r="125" spans="1:17" ht="78.75" x14ac:dyDescent="0.2">
      <c r="A125" s="246" t="s">
        <v>430</v>
      </c>
      <c r="B125" s="46" t="s">
        <v>431</v>
      </c>
      <c r="C125" s="47" t="s">
        <v>149</v>
      </c>
      <c r="D125" s="29" t="s">
        <v>432</v>
      </c>
      <c r="E125" s="30" t="s">
        <v>173</v>
      </c>
      <c r="F125" s="48">
        <v>4</v>
      </c>
      <c r="G125" s="45">
        <v>799.1</v>
      </c>
      <c r="H125" s="238">
        <v>0.22289999999999999</v>
      </c>
      <c r="I125" s="284">
        <f t="shared" si="22"/>
        <v>977.21</v>
      </c>
      <c r="J125" s="28">
        <f t="shared" si="23"/>
        <v>3908.84</v>
      </c>
      <c r="K125" s="28"/>
      <c r="L125" s="295"/>
      <c r="M125" s="394"/>
      <c r="N125" s="395"/>
      <c r="O125" s="396"/>
      <c r="P125" s="415"/>
      <c r="Q125" s="398"/>
    </row>
    <row r="126" spans="1:17" ht="33.75" x14ac:dyDescent="0.2">
      <c r="A126" s="246" t="s">
        <v>433</v>
      </c>
      <c r="B126" s="46" t="s">
        <v>434</v>
      </c>
      <c r="C126" s="47" t="s">
        <v>118</v>
      </c>
      <c r="D126" s="29" t="s">
        <v>435</v>
      </c>
      <c r="E126" s="30" t="s">
        <v>173</v>
      </c>
      <c r="F126" s="48">
        <v>4</v>
      </c>
      <c r="G126" s="45">
        <v>657.41</v>
      </c>
      <c r="H126" s="238">
        <v>0.22289999999999999</v>
      </c>
      <c r="I126" s="284">
        <f t="shared" si="22"/>
        <v>803.94</v>
      </c>
      <c r="J126" s="28">
        <f t="shared" si="23"/>
        <v>3215.76</v>
      </c>
      <c r="K126" s="28"/>
      <c r="L126" s="295"/>
      <c r="M126" s="394"/>
      <c r="N126" s="395"/>
      <c r="O126" s="396"/>
      <c r="P126" s="415"/>
      <c r="Q126" s="398"/>
    </row>
    <row r="127" spans="1:17" ht="33.75" x14ac:dyDescent="0.2">
      <c r="A127" s="246" t="s">
        <v>436</v>
      </c>
      <c r="B127" s="46" t="s">
        <v>437</v>
      </c>
      <c r="C127" s="47" t="s">
        <v>149</v>
      </c>
      <c r="D127" s="29" t="s">
        <v>438</v>
      </c>
      <c r="E127" s="30" t="s">
        <v>173</v>
      </c>
      <c r="F127" s="48">
        <v>7</v>
      </c>
      <c r="G127" s="45">
        <v>71.56</v>
      </c>
      <c r="H127" s="238">
        <v>0.22289999999999999</v>
      </c>
      <c r="I127" s="284">
        <f t="shared" si="22"/>
        <v>87.51</v>
      </c>
      <c r="J127" s="28">
        <f t="shared" si="23"/>
        <v>612.57000000000005</v>
      </c>
      <c r="K127" s="28"/>
      <c r="L127" s="295"/>
      <c r="M127" s="394"/>
      <c r="N127" s="395"/>
      <c r="O127" s="396"/>
      <c r="P127" s="415"/>
      <c r="Q127" s="398"/>
    </row>
    <row r="128" spans="1:17" ht="33.75" x14ac:dyDescent="0.2">
      <c r="A128" s="246" t="s">
        <v>439</v>
      </c>
      <c r="B128" s="46" t="s">
        <v>440</v>
      </c>
      <c r="C128" s="47" t="s">
        <v>149</v>
      </c>
      <c r="D128" s="29" t="s">
        <v>441</v>
      </c>
      <c r="E128" s="30" t="s">
        <v>173</v>
      </c>
      <c r="F128" s="48">
        <v>4</v>
      </c>
      <c r="G128" s="45">
        <v>40.549999999999997</v>
      </c>
      <c r="H128" s="238">
        <v>0.22289999999999999</v>
      </c>
      <c r="I128" s="284">
        <f t="shared" si="22"/>
        <v>49.58</v>
      </c>
      <c r="J128" s="28">
        <f t="shared" si="23"/>
        <v>198.32</v>
      </c>
      <c r="K128" s="28"/>
      <c r="L128" s="295"/>
      <c r="M128" s="394"/>
      <c r="N128" s="395"/>
      <c r="O128" s="396"/>
      <c r="P128" s="415"/>
      <c r="Q128" s="398"/>
    </row>
    <row r="129" spans="1:17" ht="56.25" x14ac:dyDescent="0.2">
      <c r="A129" s="246" t="s">
        <v>442</v>
      </c>
      <c r="B129" s="46" t="s">
        <v>443</v>
      </c>
      <c r="C129" s="47" t="s">
        <v>149</v>
      </c>
      <c r="D129" s="29" t="s">
        <v>444</v>
      </c>
      <c r="E129" s="30" t="s">
        <v>173</v>
      </c>
      <c r="F129" s="48">
        <v>12</v>
      </c>
      <c r="G129" s="45">
        <v>327.44</v>
      </c>
      <c r="H129" s="238">
        <v>0.22289999999999999</v>
      </c>
      <c r="I129" s="284">
        <f t="shared" si="22"/>
        <v>400.42</v>
      </c>
      <c r="J129" s="28">
        <f t="shared" si="23"/>
        <v>4805.04</v>
      </c>
      <c r="K129" s="28"/>
      <c r="L129" s="295"/>
      <c r="M129" s="394"/>
      <c r="N129" s="395"/>
      <c r="O129" s="396"/>
      <c r="P129" s="415"/>
      <c r="Q129" s="398"/>
    </row>
    <row r="130" spans="1:17" ht="56.25" x14ac:dyDescent="0.2">
      <c r="A130" s="246" t="s">
        <v>445</v>
      </c>
      <c r="B130" s="46" t="s">
        <v>446</v>
      </c>
      <c r="C130" s="47" t="s">
        <v>149</v>
      </c>
      <c r="D130" s="29" t="s">
        <v>447</v>
      </c>
      <c r="E130" s="30" t="s">
        <v>173</v>
      </c>
      <c r="F130" s="48">
        <v>4</v>
      </c>
      <c r="G130" s="45">
        <v>317.56</v>
      </c>
      <c r="H130" s="238">
        <v>0.22289999999999999</v>
      </c>
      <c r="I130" s="284">
        <f t="shared" si="22"/>
        <v>388.34</v>
      </c>
      <c r="J130" s="28">
        <f t="shared" si="23"/>
        <v>1553.36</v>
      </c>
      <c r="K130" s="28"/>
      <c r="L130" s="295"/>
      <c r="M130" s="394"/>
      <c r="N130" s="395"/>
      <c r="O130" s="396"/>
      <c r="P130" s="415"/>
      <c r="Q130" s="398"/>
    </row>
    <row r="131" spans="1:17" ht="45" x14ac:dyDescent="0.2">
      <c r="A131" s="246" t="s">
        <v>448</v>
      </c>
      <c r="B131" s="46" t="s">
        <v>449</v>
      </c>
      <c r="C131" s="47" t="s">
        <v>149</v>
      </c>
      <c r="D131" s="29" t="s">
        <v>450</v>
      </c>
      <c r="E131" s="30" t="s">
        <v>173</v>
      </c>
      <c r="F131" s="48">
        <v>1</v>
      </c>
      <c r="G131" s="45">
        <v>526.51</v>
      </c>
      <c r="H131" s="238">
        <v>0.22289999999999999</v>
      </c>
      <c r="I131" s="284">
        <f t="shared" si="22"/>
        <v>643.86</v>
      </c>
      <c r="J131" s="28">
        <f t="shared" si="23"/>
        <v>643.86</v>
      </c>
      <c r="K131" s="28"/>
      <c r="L131" s="295"/>
      <c r="M131" s="394"/>
      <c r="N131" s="395"/>
      <c r="O131" s="396"/>
      <c r="P131" s="415"/>
      <c r="Q131" s="398"/>
    </row>
    <row r="132" spans="1:17" ht="45" x14ac:dyDescent="0.2">
      <c r="A132" s="246" t="s">
        <v>451</v>
      </c>
      <c r="B132" s="46" t="s">
        <v>452</v>
      </c>
      <c r="C132" s="47" t="s">
        <v>149</v>
      </c>
      <c r="D132" s="29" t="s">
        <v>453</v>
      </c>
      <c r="E132" s="30" t="s">
        <v>173</v>
      </c>
      <c r="F132" s="48">
        <v>1</v>
      </c>
      <c r="G132" s="45">
        <v>64.290000000000006</v>
      </c>
      <c r="H132" s="238">
        <v>0.22289999999999999</v>
      </c>
      <c r="I132" s="284">
        <f t="shared" si="22"/>
        <v>78.62</v>
      </c>
      <c r="J132" s="28">
        <f t="shared" si="23"/>
        <v>78.62</v>
      </c>
      <c r="K132" s="28"/>
      <c r="L132" s="295"/>
      <c r="M132" s="394"/>
      <c r="N132" s="395"/>
      <c r="O132" s="396"/>
      <c r="P132" s="415"/>
      <c r="Q132" s="398"/>
    </row>
    <row r="133" spans="1:17" ht="56.25" x14ac:dyDescent="0.2">
      <c r="A133" s="246" t="s">
        <v>454</v>
      </c>
      <c r="B133" s="46" t="s">
        <v>455</v>
      </c>
      <c r="C133" s="47" t="s">
        <v>149</v>
      </c>
      <c r="D133" s="29" t="s">
        <v>456</v>
      </c>
      <c r="E133" s="30" t="s">
        <v>173</v>
      </c>
      <c r="F133" s="48">
        <v>1</v>
      </c>
      <c r="G133" s="45">
        <v>63.13</v>
      </c>
      <c r="H133" s="238">
        <v>0.22289999999999999</v>
      </c>
      <c r="I133" s="284">
        <f t="shared" si="22"/>
        <v>77.2</v>
      </c>
      <c r="J133" s="28">
        <f t="shared" si="23"/>
        <v>77.2</v>
      </c>
      <c r="K133" s="28"/>
      <c r="L133" s="295"/>
      <c r="M133" s="394"/>
      <c r="N133" s="395"/>
      <c r="O133" s="396"/>
      <c r="P133" s="415"/>
      <c r="Q133" s="398"/>
    </row>
    <row r="134" spans="1:17" ht="33.75" x14ac:dyDescent="0.2">
      <c r="A134" s="246" t="s">
        <v>457</v>
      </c>
      <c r="B134" s="46" t="s">
        <v>458</v>
      </c>
      <c r="C134" s="47" t="s">
        <v>149</v>
      </c>
      <c r="D134" s="29" t="s">
        <v>459</v>
      </c>
      <c r="E134" s="30" t="s">
        <v>173</v>
      </c>
      <c r="F134" s="48">
        <v>1</v>
      </c>
      <c r="G134" s="45">
        <v>17.2</v>
      </c>
      <c r="H134" s="238">
        <v>0.22289999999999999</v>
      </c>
      <c r="I134" s="284">
        <f t="shared" si="22"/>
        <v>21.03</v>
      </c>
      <c r="J134" s="28">
        <f t="shared" si="23"/>
        <v>21.03</v>
      </c>
      <c r="K134" s="28"/>
      <c r="L134" s="295"/>
      <c r="M134" s="394"/>
      <c r="N134" s="395"/>
      <c r="O134" s="396"/>
      <c r="P134" s="415"/>
      <c r="Q134" s="398"/>
    </row>
    <row r="135" spans="1:17" ht="45" x14ac:dyDescent="0.2">
      <c r="A135" s="246" t="s">
        <v>460</v>
      </c>
      <c r="B135" s="46" t="s">
        <v>461</v>
      </c>
      <c r="C135" s="47" t="s">
        <v>149</v>
      </c>
      <c r="D135" s="29" t="s">
        <v>462</v>
      </c>
      <c r="E135" s="30" t="s">
        <v>173</v>
      </c>
      <c r="F135" s="48">
        <v>2</v>
      </c>
      <c r="G135" s="45">
        <v>13.86</v>
      </c>
      <c r="H135" s="238">
        <v>0.22289999999999999</v>
      </c>
      <c r="I135" s="284">
        <f t="shared" si="22"/>
        <v>16.940000000000001</v>
      </c>
      <c r="J135" s="28">
        <f t="shared" si="23"/>
        <v>33.880000000000003</v>
      </c>
      <c r="K135" s="28"/>
      <c r="L135" s="295"/>
      <c r="M135" s="394"/>
      <c r="N135" s="395"/>
      <c r="O135" s="396"/>
      <c r="P135" s="415"/>
      <c r="Q135" s="398"/>
    </row>
    <row r="136" spans="1:17" ht="33.75" x14ac:dyDescent="0.2">
      <c r="A136" s="246" t="s">
        <v>463</v>
      </c>
      <c r="B136" s="46" t="s">
        <v>464</v>
      </c>
      <c r="C136" s="47" t="s">
        <v>118</v>
      </c>
      <c r="D136" s="29" t="s">
        <v>465</v>
      </c>
      <c r="E136" s="30" t="s">
        <v>173</v>
      </c>
      <c r="F136" s="48">
        <v>1</v>
      </c>
      <c r="G136" s="45">
        <v>2561.36</v>
      </c>
      <c r="H136" s="238">
        <v>0.22289999999999999</v>
      </c>
      <c r="I136" s="284">
        <f t="shared" si="22"/>
        <v>3132.28</v>
      </c>
      <c r="J136" s="28">
        <f t="shared" si="23"/>
        <v>3132.28</v>
      </c>
      <c r="K136" s="28"/>
      <c r="L136" s="295"/>
      <c r="M136" s="394"/>
      <c r="N136" s="395"/>
      <c r="O136" s="396"/>
      <c r="P136" s="415"/>
      <c r="Q136" s="398"/>
    </row>
    <row r="137" spans="1:17" ht="22.5" x14ac:dyDescent="0.2">
      <c r="A137" s="246" t="s">
        <v>466</v>
      </c>
      <c r="B137" s="46" t="s">
        <v>467</v>
      </c>
      <c r="C137" s="47" t="s">
        <v>118</v>
      </c>
      <c r="D137" s="29" t="s">
        <v>468</v>
      </c>
      <c r="E137" s="30" t="s">
        <v>115</v>
      </c>
      <c r="F137" s="48">
        <v>3.36</v>
      </c>
      <c r="G137" s="45">
        <v>301.87</v>
      </c>
      <c r="H137" s="238">
        <v>0.22289999999999999</v>
      </c>
      <c r="I137" s="284">
        <f t="shared" si="22"/>
        <v>369.15</v>
      </c>
      <c r="J137" s="28">
        <f t="shared" si="23"/>
        <v>1240.3399999999999</v>
      </c>
      <c r="K137" s="28"/>
      <c r="L137" s="295"/>
      <c r="M137" s="394"/>
      <c r="N137" s="395"/>
      <c r="O137" s="396"/>
      <c r="P137" s="415"/>
      <c r="Q137" s="398"/>
    </row>
    <row r="138" spans="1:17" ht="67.5" x14ac:dyDescent="0.2">
      <c r="A138" s="246" t="s">
        <v>469</v>
      </c>
      <c r="B138" s="46" t="s">
        <v>470</v>
      </c>
      <c r="C138" s="47" t="s">
        <v>149</v>
      </c>
      <c r="D138" s="29" t="s">
        <v>471</v>
      </c>
      <c r="E138" s="30" t="s">
        <v>173</v>
      </c>
      <c r="F138" s="48">
        <v>1</v>
      </c>
      <c r="G138" s="45">
        <v>469.97</v>
      </c>
      <c r="H138" s="238">
        <v>0.22289999999999999</v>
      </c>
      <c r="I138" s="284">
        <f t="shared" si="22"/>
        <v>574.72</v>
      </c>
      <c r="J138" s="28">
        <f t="shared" si="23"/>
        <v>574.72</v>
      </c>
      <c r="K138" s="28"/>
      <c r="L138" s="295"/>
      <c r="M138" s="394"/>
      <c r="N138" s="395"/>
      <c r="O138" s="396"/>
      <c r="P138" s="415"/>
      <c r="Q138" s="398"/>
    </row>
    <row r="139" spans="1:17" ht="22.5" x14ac:dyDescent="0.2">
      <c r="A139" s="246" t="s">
        <v>472</v>
      </c>
      <c r="B139" s="46" t="s">
        <v>473</v>
      </c>
      <c r="C139" s="47" t="s">
        <v>118</v>
      </c>
      <c r="D139" s="29" t="s">
        <v>474</v>
      </c>
      <c r="E139" s="30" t="s">
        <v>115</v>
      </c>
      <c r="F139" s="48">
        <v>2.4</v>
      </c>
      <c r="G139" s="45">
        <v>316.08</v>
      </c>
      <c r="H139" s="238">
        <v>0.22289999999999999</v>
      </c>
      <c r="I139" s="284">
        <f t="shared" si="22"/>
        <v>386.53</v>
      </c>
      <c r="J139" s="28">
        <f t="shared" si="23"/>
        <v>927.67</v>
      </c>
      <c r="K139" s="28"/>
      <c r="L139" s="295"/>
      <c r="M139" s="394"/>
      <c r="N139" s="395"/>
      <c r="O139" s="396"/>
      <c r="P139" s="415"/>
      <c r="Q139" s="398"/>
    </row>
    <row r="140" spans="1:17" ht="22.5" x14ac:dyDescent="0.2">
      <c r="A140" s="246" t="s">
        <v>475</v>
      </c>
      <c r="B140" s="46" t="s">
        <v>476</v>
      </c>
      <c r="C140" s="47" t="s">
        <v>118</v>
      </c>
      <c r="D140" s="43" t="s">
        <v>477</v>
      </c>
      <c r="E140" s="42" t="s">
        <v>173</v>
      </c>
      <c r="F140" s="48">
        <v>4</v>
      </c>
      <c r="G140" s="45">
        <v>155.84</v>
      </c>
      <c r="H140" s="238">
        <v>0.22289999999999999</v>
      </c>
      <c r="I140" s="284">
        <f t="shared" si="22"/>
        <v>190.57</v>
      </c>
      <c r="J140" s="28">
        <f t="shared" si="23"/>
        <v>762.28</v>
      </c>
      <c r="K140" s="41"/>
      <c r="L140" s="295"/>
      <c r="M140" s="394"/>
      <c r="N140" s="395"/>
      <c r="O140" s="396"/>
      <c r="P140" s="412"/>
      <c r="Q140" s="398"/>
    </row>
    <row r="141" spans="1:17" ht="22.5" x14ac:dyDescent="0.2">
      <c r="A141" s="246" t="s">
        <v>478</v>
      </c>
      <c r="B141" s="46" t="s">
        <v>479</v>
      </c>
      <c r="C141" s="47" t="s">
        <v>118</v>
      </c>
      <c r="D141" s="29" t="s">
        <v>480</v>
      </c>
      <c r="E141" s="30" t="s">
        <v>173</v>
      </c>
      <c r="F141" s="48">
        <v>4</v>
      </c>
      <c r="G141" s="45">
        <v>80.84</v>
      </c>
      <c r="H141" s="238">
        <v>0.22289999999999999</v>
      </c>
      <c r="I141" s="284">
        <f t="shared" si="22"/>
        <v>98.85</v>
      </c>
      <c r="J141" s="28">
        <f t="shared" si="23"/>
        <v>395.4</v>
      </c>
      <c r="K141" s="28"/>
      <c r="L141" s="295"/>
      <c r="M141" s="394"/>
      <c r="N141" s="395"/>
      <c r="O141" s="396"/>
      <c r="P141" s="415"/>
      <c r="Q141" s="398"/>
    </row>
    <row r="142" spans="1:17" ht="22.5" x14ac:dyDescent="0.2">
      <c r="A142" s="246" t="s">
        <v>481</v>
      </c>
      <c r="B142" s="46" t="s">
        <v>482</v>
      </c>
      <c r="C142" s="47" t="s">
        <v>118</v>
      </c>
      <c r="D142" s="29" t="s">
        <v>483</v>
      </c>
      <c r="E142" s="30" t="s">
        <v>173</v>
      </c>
      <c r="F142" s="48">
        <v>4</v>
      </c>
      <c r="G142" s="45">
        <v>307.25</v>
      </c>
      <c r="H142" s="238">
        <v>0.22289999999999999</v>
      </c>
      <c r="I142" s="284">
        <f t="shared" si="22"/>
        <v>375.73</v>
      </c>
      <c r="J142" s="28">
        <f t="shared" si="23"/>
        <v>1502.92</v>
      </c>
      <c r="K142" s="28"/>
      <c r="L142" s="295"/>
      <c r="M142" s="394"/>
      <c r="N142" s="395"/>
      <c r="O142" s="396"/>
      <c r="P142" s="415"/>
      <c r="Q142" s="398"/>
    </row>
    <row r="143" spans="1:17" ht="56.25" x14ac:dyDescent="0.2">
      <c r="A143" s="260" t="s">
        <v>484</v>
      </c>
      <c r="B143" s="277" t="s">
        <v>485</v>
      </c>
      <c r="C143" s="278" t="s">
        <v>149</v>
      </c>
      <c r="D143" s="279" t="s">
        <v>486</v>
      </c>
      <c r="E143" s="264" t="s">
        <v>173</v>
      </c>
      <c r="F143" s="265">
        <v>1</v>
      </c>
      <c r="G143" s="266">
        <v>84.38</v>
      </c>
      <c r="H143" s="238">
        <v>0.22289999999999999</v>
      </c>
      <c r="I143" s="284">
        <f t="shared" si="22"/>
        <v>103.18</v>
      </c>
      <c r="J143" s="28">
        <f t="shared" si="23"/>
        <v>103.18</v>
      </c>
      <c r="K143" s="301"/>
      <c r="L143" s="302"/>
      <c r="M143" s="394"/>
      <c r="N143" s="395"/>
      <c r="O143" s="396"/>
      <c r="P143" s="410"/>
      <c r="Q143" s="411"/>
    </row>
    <row r="144" spans="1:17" x14ac:dyDescent="0.2">
      <c r="A144" s="252" t="s">
        <v>487</v>
      </c>
      <c r="B144" s="253"/>
      <c r="C144" s="254"/>
      <c r="D144" s="268" t="s">
        <v>488</v>
      </c>
      <c r="E144" s="269"/>
      <c r="F144" s="270"/>
      <c r="G144" s="258"/>
      <c r="H144" s="271"/>
      <c r="I144" s="288"/>
      <c r="J144" s="289"/>
      <c r="K144" s="304">
        <f>SUM(J145:J160)</f>
        <v>17672.759999999998</v>
      </c>
      <c r="L144" s="295"/>
      <c r="M144" s="406"/>
      <c r="N144" s="407"/>
      <c r="O144" s="408"/>
      <c r="P144" s="414">
        <f>SUM(O145:O160)</f>
        <v>0</v>
      </c>
      <c r="Q144" s="398"/>
    </row>
    <row r="145" spans="1:17" ht="90" x14ac:dyDescent="0.2">
      <c r="A145" s="246" t="s">
        <v>489</v>
      </c>
      <c r="B145" s="46" t="s">
        <v>490</v>
      </c>
      <c r="C145" s="47" t="s">
        <v>149</v>
      </c>
      <c r="D145" s="43" t="s">
        <v>491</v>
      </c>
      <c r="E145" s="42" t="s">
        <v>173</v>
      </c>
      <c r="F145" s="48">
        <v>3</v>
      </c>
      <c r="G145" s="45">
        <v>10.66</v>
      </c>
      <c r="H145" s="238">
        <v>0.22289999999999999</v>
      </c>
      <c r="I145" s="284">
        <f t="shared" ref="I145:I160" si="24">TRUNC(G145*(1+H145),2)</f>
        <v>13.03</v>
      </c>
      <c r="J145" s="28">
        <f t="shared" ref="J145:J160" si="25">TRUNC(F145*I145,2)</f>
        <v>39.090000000000003</v>
      </c>
      <c r="K145" s="41"/>
      <c r="L145" s="295"/>
      <c r="M145" s="394"/>
      <c r="N145" s="395"/>
      <c r="O145" s="396"/>
      <c r="P145" s="412"/>
      <c r="Q145" s="398"/>
    </row>
    <row r="146" spans="1:17" ht="56.25" x14ac:dyDescent="0.2">
      <c r="A146" s="246" t="s">
        <v>492</v>
      </c>
      <c r="B146" s="46" t="s">
        <v>493</v>
      </c>
      <c r="C146" s="47" t="s">
        <v>149</v>
      </c>
      <c r="D146" s="29" t="s">
        <v>494</v>
      </c>
      <c r="E146" s="30" t="s">
        <v>173</v>
      </c>
      <c r="F146" s="48">
        <v>1</v>
      </c>
      <c r="G146" s="45">
        <v>17.41</v>
      </c>
      <c r="H146" s="238">
        <v>0.22289999999999999</v>
      </c>
      <c r="I146" s="284">
        <f t="shared" si="24"/>
        <v>21.29</v>
      </c>
      <c r="J146" s="28">
        <f t="shared" si="25"/>
        <v>21.29</v>
      </c>
      <c r="K146" s="28"/>
      <c r="L146" s="295"/>
      <c r="M146" s="394"/>
      <c r="N146" s="395"/>
      <c r="O146" s="396"/>
      <c r="P146" s="415"/>
      <c r="Q146" s="398"/>
    </row>
    <row r="147" spans="1:17" ht="101.25" x14ac:dyDescent="0.2">
      <c r="A147" s="246" t="s">
        <v>495</v>
      </c>
      <c r="B147" s="46" t="s">
        <v>496</v>
      </c>
      <c r="C147" s="47" t="s">
        <v>149</v>
      </c>
      <c r="D147" s="29" t="s">
        <v>497</v>
      </c>
      <c r="E147" s="30" t="s">
        <v>173</v>
      </c>
      <c r="F147" s="48">
        <v>1</v>
      </c>
      <c r="G147" s="45">
        <v>25.57</v>
      </c>
      <c r="H147" s="238">
        <v>0.22289999999999999</v>
      </c>
      <c r="I147" s="284">
        <f t="shared" si="24"/>
        <v>31.26</v>
      </c>
      <c r="J147" s="28">
        <f t="shared" si="25"/>
        <v>31.26</v>
      </c>
      <c r="K147" s="28"/>
      <c r="L147" s="295"/>
      <c r="M147" s="394"/>
      <c r="N147" s="395"/>
      <c r="O147" s="396"/>
      <c r="P147" s="415"/>
      <c r="Q147" s="398"/>
    </row>
    <row r="148" spans="1:17" ht="45" x14ac:dyDescent="0.2">
      <c r="A148" s="246" t="s">
        <v>498</v>
      </c>
      <c r="B148" s="46" t="s">
        <v>499</v>
      </c>
      <c r="C148" s="47" t="s">
        <v>149</v>
      </c>
      <c r="D148" s="29" t="s">
        <v>500</v>
      </c>
      <c r="E148" s="30" t="s">
        <v>280</v>
      </c>
      <c r="F148" s="48">
        <v>1</v>
      </c>
      <c r="G148" s="45">
        <v>24.39</v>
      </c>
      <c r="H148" s="238">
        <v>0.22289999999999999</v>
      </c>
      <c r="I148" s="284">
        <f t="shared" si="24"/>
        <v>29.82</v>
      </c>
      <c r="J148" s="28">
        <f t="shared" si="25"/>
        <v>29.82</v>
      </c>
      <c r="K148" s="28"/>
      <c r="L148" s="295"/>
      <c r="M148" s="394"/>
      <c r="N148" s="395"/>
      <c r="O148" s="396"/>
      <c r="P148" s="415"/>
      <c r="Q148" s="398"/>
    </row>
    <row r="149" spans="1:17" ht="45" x14ac:dyDescent="0.2">
      <c r="A149" s="246" t="s">
        <v>501</v>
      </c>
      <c r="B149" s="46" t="s">
        <v>502</v>
      </c>
      <c r="C149" s="47" t="s">
        <v>149</v>
      </c>
      <c r="D149" s="29" t="s">
        <v>503</v>
      </c>
      <c r="E149" s="30" t="s">
        <v>280</v>
      </c>
      <c r="F149" s="48">
        <v>4.5999999999999996</v>
      </c>
      <c r="G149" s="45">
        <v>33.75</v>
      </c>
      <c r="H149" s="238">
        <v>0.22289999999999999</v>
      </c>
      <c r="I149" s="284">
        <f t="shared" si="24"/>
        <v>41.27</v>
      </c>
      <c r="J149" s="28">
        <f t="shared" si="25"/>
        <v>189.84</v>
      </c>
      <c r="K149" s="28"/>
      <c r="L149" s="295"/>
      <c r="M149" s="394"/>
      <c r="N149" s="395"/>
      <c r="O149" s="396"/>
      <c r="P149" s="415"/>
      <c r="Q149" s="398"/>
    </row>
    <row r="150" spans="1:17" ht="56.25" x14ac:dyDescent="0.2">
      <c r="A150" s="246" t="s">
        <v>504</v>
      </c>
      <c r="B150" s="46" t="s">
        <v>505</v>
      </c>
      <c r="C150" s="47" t="s">
        <v>149</v>
      </c>
      <c r="D150" s="29" t="s">
        <v>506</v>
      </c>
      <c r="E150" s="30" t="s">
        <v>280</v>
      </c>
      <c r="F150" s="48">
        <v>48.66</v>
      </c>
      <c r="G150" s="45">
        <v>97.83</v>
      </c>
      <c r="H150" s="238">
        <v>0.22289999999999999</v>
      </c>
      <c r="I150" s="284">
        <f t="shared" si="24"/>
        <v>119.63</v>
      </c>
      <c r="J150" s="28">
        <f t="shared" si="25"/>
        <v>5821.19</v>
      </c>
      <c r="K150" s="28"/>
      <c r="L150" s="295"/>
      <c r="M150" s="394"/>
      <c r="N150" s="395"/>
      <c r="O150" s="396"/>
      <c r="P150" s="415"/>
      <c r="Q150" s="398"/>
    </row>
    <row r="151" spans="1:17" ht="45" x14ac:dyDescent="0.2">
      <c r="A151" s="246" t="s">
        <v>507</v>
      </c>
      <c r="B151" s="46" t="s">
        <v>508</v>
      </c>
      <c r="C151" s="47" t="s">
        <v>149</v>
      </c>
      <c r="D151" s="29" t="s">
        <v>509</v>
      </c>
      <c r="E151" s="30" t="s">
        <v>173</v>
      </c>
      <c r="F151" s="48">
        <v>1</v>
      </c>
      <c r="G151" s="45">
        <v>59.73</v>
      </c>
      <c r="H151" s="238">
        <v>0.22289999999999999</v>
      </c>
      <c r="I151" s="284">
        <f t="shared" si="24"/>
        <v>73.040000000000006</v>
      </c>
      <c r="J151" s="28">
        <f t="shared" si="25"/>
        <v>73.040000000000006</v>
      </c>
      <c r="K151" s="28"/>
      <c r="L151" s="295"/>
      <c r="M151" s="394"/>
      <c r="N151" s="395"/>
      <c r="O151" s="396"/>
      <c r="P151" s="415"/>
      <c r="Q151" s="398"/>
    </row>
    <row r="152" spans="1:17" ht="22.5" x14ac:dyDescent="0.2">
      <c r="A152" s="246" t="s">
        <v>510</v>
      </c>
      <c r="B152" s="46" t="s">
        <v>511</v>
      </c>
      <c r="C152" s="47" t="s">
        <v>113</v>
      </c>
      <c r="D152" s="43" t="s">
        <v>512</v>
      </c>
      <c r="E152" s="42" t="s">
        <v>140</v>
      </c>
      <c r="F152" s="48">
        <v>1</v>
      </c>
      <c r="G152" s="45">
        <v>140.91</v>
      </c>
      <c r="H152" s="238">
        <v>0.22289999999999999</v>
      </c>
      <c r="I152" s="284">
        <f t="shared" si="24"/>
        <v>172.31</v>
      </c>
      <c r="J152" s="28">
        <f t="shared" si="25"/>
        <v>172.31</v>
      </c>
      <c r="K152" s="41"/>
      <c r="L152" s="295"/>
      <c r="M152" s="394"/>
      <c r="N152" s="395"/>
      <c r="O152" s="396"/>
      <c r="P152" s="412"/>
      <c r="Q152" s="398"/>
    </row>
    <row r="153" spans="1:17" ht="45" x14ac:dyDescent="0.2">
      <c r="A153" s="246" t="s">
        <v>513</v>
      </c>
      <c r="B153" s="46" t="s">
        <v>514</v>
      </c>
      <c r="C153" s="47" t="s">
        <v>113</v>
      </c>
      <c r="D153" s="29" t="s">
        <v>515</v>
      </c>
      <c r="E153" s="30" t="s">
        <v>173</v>
      </c>
      <c r="F153" s="48">
        <v>2</v>
      </c>
      <c r="G153" s="45">
        <v>2111.4299999999998</v>
      </c>
      <c r="H153" s="238">
        <v>0.22289999999999999</v>
      </c>
      <c r="I153" s="284">
        <f t="shared" si="24"/>
        <v>2582.06</v>
      </c>
      <c r="J153" s="28">
        <f t="shared" si="25"/>
        <v>5164.12</v>
      </c>
      <c r="K153" s="28"/>
      <c r="L153" s="295"/>
      <c r="M153" s="394"/>
      <c r="N153" s="395"/>
      <c r="O153" s="396"/>
      <c r="P153" s="415"/>
      <c r="Q153" s="398"/>
    </row>
    <row r="154" spans="1:17" ht="45" x14ac:dyDescent="0.2">
      <c r="A154" s="246" t="s">
        <v>516</v>
      </c>
      <c r="B154" s="46" t="s">
        <v>517</v>
      </c>
      <c r="C154" s="47" t="s">
        <v>113</v>
      </c>
      <c r="D154" s="29" t="s">
        <v>518</v>
      </c>
      <c r="E154" s="30" t="s">
        <v>173</v>
      </c>
      <c r="F154" s="48">
        <v>4</v>
      </c>
      <c r="G154" s="45">
        <v>96.37</v>
      </c>
      <c r="H154" s="238">
        <v>0.22289999999999999</v>
      </c>
      <c r="I154" s="284">
        <f t="shared" si="24"/>
        <v>117.85</v>
      </c>
      <c r="J154" s="28">
        <f t="shared" si="25"/>
        <v>471.4</v>
      </c>
      <c r="K154" s="28"/>
      <c r="L154" s="295"/>
      <c r="M154" s="394"/>
      <c r="N154" s="395"/>
      <c r="O154" s="396"/>
      <c r="P154" s="415"/>
      <c r="Q154" s="398"/>
    </row>
    <row r="155" spans="1:17" ht="33.75" x14ac:dyDescent="0.2">
      <c r="A155" s="246" t="s">
        <v>519</v>
      </c>
      <c r="B155" s="46" t="s">
        <v>520</v>
      </c>
      <c r="C155" s="47" t="s">
        <v>113</v>
      </c>
      <c r="D155" s="29" t="s">
        <v>521</v>
      </c>
      <c r="E155" s="30" t="s">
        <v>173</v>
      </c>
      <c r="F155" s="48">
        <v>1</v>
      </c>
      <c r="G155" s="45">
        <v>34.39</v>
      </c>
      <c r="H155" s="238">
        <v>0.22289999999999999</v>
      </c>
      <c r="I155" s="284">
        <f t="shared" si="24"/>
        <v>42.05</v>
      </c>
      <c r="J155" s="28">
        <f t="shared" si="25"/>
        <v>42.05</v>
      </c>
      <c r="K155" s="28"/>
      <c r="L155" s="295"/>
      <c r="M155" s="394"/>
      <c r="N155" s="395"/>
      <c r="O155" s="396"/>
      <c r="P155" s="415"/>
      <c r="Q155" s="398"/>
    </row>
    <row r="156" spans="1:17" ht="45" x14ac:dyDescent="0.2">
      <c r="A156" s="246" t="s">
        <v>522</v>
      </c>
      <c r="B156" s="46" t="s">
        <v>523</v>
      </c>
      <c r="C156" s="47" t="s">
        <v>149</v>
      </c>
      <c r="D156" s="29" t="s">
        <v>524</v>
      </c>
      <c r="E156" s="30" t="s">
        <v>173</v>
      </c>
      <c r="F156" s="48">
        <v>1</v>
      </c>
      <c r="G156" s="45">
        <v>910.77</v>
      </c>
      <c r="H156" s="238">
        <v>0.22289999999999999</v>
      </c>
      <c r="I156" s="284">
        <f t="shared" si="24"/>
        <v>1113.78</v>
      </c>
      <c r="J156" s="28">
        <f t="shared" si="25"/>
        <v>1113.78</v>
      </c>
      <c r="K156" s="28"/>
      <c r="L156" s="295"/>
      <c r="M156" s="394"/>
      <c r="N156" s="395"/>
      <c r="O156" s="396"/>
      <c r="P156" s="415"/>
      <c r="Q156" s="398"/>
    </row>
    <row r="157" spans="1:17" ht="67.5" x14ac:dyDescent="0.2">
      <c r="A157" s="246" t="s">
        <v>525</v>
      </c>
      <c r="B157" s="46" t="s">
        <v>526</v>
      </c>
      <c r="C157" s="47" t="s">
        <v>149</v>
      </c>
      <c r="D157" s="29" t="s">
        <v>527</v>
      </c>
      <c r="E157" s="30" t="s">
        <v>173</v>
      </c>
      <c r="F157" s="48">
        <v>10</v>
      </c>
      <c r="G157" s="45">
        <v>144.74</v>
      </c>
      <c r="H157" s="238">
        <v>0.22289999999999999</v>
      </c>
      <c r="I157" s="284">
        <f t="shared" si="24"/>
        <v>177</v>
      </c>
      <c r="J157" s="28">
        <f t="shared" si="25"/>
        <v>1770</v>
      </c>
      <c r="K157" s="28"/>
      <c r="L157" s="295"/>
      <c r="M157" s="394"/>
      <c r="N157" s="395"/>
      <c r="O157" s="396"/>
      <c r="P157" s="415"/>
      <c r="Q157" s="398"/>
    </row>
    <row r="158" spans="1:17" ht="56.25" x14ac:dyDescent="0.2">
      <c r="A158" s="246" t="s">
        <v>528</v>
      </c>
      <c r="B158" s="46" t="s">
        <v>529</v>
      </c>
      <c r="C158" s="47" t="s">
        <v>149</v>
      </c>
      <c r="D158" s="43" t="s">
        <v>530</v>
      </c>
      <c r="E158" s="42" t="s">
        <v>173</v>
      </c>
      <c r="F158" s="48">
        <v>3</v>
      </c>
      <c r="G158" s="45">
        <v>191.83</v>
      </c>
      <c r="H158" s="238">
        <v>0.22289999999999999</v>
      </c>
      <c r="I158" s="284">
        <f t="shared" si="24"/>
        <v>234.58</v>
      </c>
      <c r="J158" s="28">
        <f t="shared" si="25"/>
        <v>703.74</v>
      </c>
      <c r="K158" s="41"/>
      <c r="L158" s="295"/>
      <c r="M158" s="394"/>
      <c r="N158" s="395"/>
      <c r="O158" s="396"/>
      <c r="P158" s="412"/>
      <c r="Q158" s="398"/>
    </row>
    <row r="159" spans="1:17" ht="67.5" x14ac:dyDescent="0.2">
      <c r="A159" s="246" t="s">
        <v>531</v>
      </c>
      <c r="B159" s="46" t="s">
        <v>532</v>
      </c>
      <c r="C159" s="47" t="s">
        <v>149</v>
      </c>
      <c r="D159" s="29" t="s">
        <v>533</v>
      </c>
      <c r="E159" s="30" t="s">
        <v>173</v>
      </c>
      <c r="F159" s="48">
        <v>5</v>
      </c>
      <c r="G159" s="45">
        <v>247.7</v>
      </c>
      <c r="H159" s="238">
        <v>0.22289999999999999</v>
      </c>
      <c r="I159" s="284">
        <f t="shared" si="24"/>
        <v>302.91000000000003</v>
      </c>
      <c r="J159" s="28">
        <f t="shared" si="25"/>
        <v>1514.55</v>
      </c>
      <c r="K159" s="28"/>
      <c r="L159" s="295"/>
      <c r="M159" s="394"/>
      <c r="N159" s="395"/>
      <c r="O159" s="396"/>
      <c r="P159" s="415"/>
      <c r="Q159" s="398"/>
    </row>
    <row r="160" spans="1:17" ht="33.75" x14ac:dyDescent="0.2">
      <c r="A160" s="246" t="s">
        <v>534</v>
      </c>
      <c r="B160" s="46" t="s">
        <v>535</v>
      </c>
      <c r="C160" s="47" t="s">
        <v>113</v>
      </c>
      <c r="D160" s="29" t="s">
        <v>536</v>
      </c>
      <c r="E160" s="30" t="s">
        <v>173</v>
      </c>
      <c r="F160" s="48">
        <v>4</v>
      </c>
      <c r="G160" s="45">
        <v>105.34</v>
      </c>
      <c r="H160" s="238">
        <v>0.22289999999999999</v>
      </c>
      <c r="I160" s="284">
        <f t="shared" si="24"/>
        <v>128.82</v>
      </c>
      <c r="J160" s="28">
        <f t="shared" si="25"/>
        <v>515.28</v>
      </c>
      <c r="K160" s="28"/>
      <c r="L160" s="295"/>
      <c r="M160" s="394"/>
      <c r="N160" s="395"/>
      <c r="O160" s="396"/>
      <c r="P160" s="415"/>
      <c r="Q160" s="398"/>
    </row>
    <row r="161" spans="1:17" x14ac:dyDescent="0.2">
      <c r="A161" s="252" t="s">
        <v>537</v>
      </c>
      <c r="B161" s="253"/>
      <c r="C161" s="254"/>
      <c r="D161" s="268" t="s">
        <v>538</v>
      </c>
      <c r="E161" s="269"/>
      <c r="F161" s="270"/>
      <c r="G161" s="258"/>
      <c r="H161" s="271"/>
      <c r="I161" s="288"/>
      <c r="J161" s="289"/>
      <c r="K161" s="304">
        <f>SUM(J162:J166)</f>
        <v>24156.14</v>
      </c>
      <c r="L161" s="295"/>
      <c r="M161" s="406"/>
      <c r="N161" s="407"/>
      <c r="O161" s="408"/>
      <c r="P161" s="414">
        <f>SUM(O162:O166)</f>
        <v>0</v>
      </c>
      <c r="Q161" s="398"/>
    </row>
    <row r="162" spans="1:17" ht="135" x14ac:dyDescent="0.2">
      <c r="A162" s="246" t="s">
        <v>539</v>
      </c>
      <c r="B162" s="46" t="s">
        <v>206</v>
      </c>
      <c r="C162" s="47" t="s">
        <v>149</v>
      </c>
      <c r="D162" s="29" t="s">
        <v>207</v>
      </c>
      <c r="E162" s="30" t="s">
        <v>197</v>
      </c>
      <c r="F162" s="48">
        <v>20.56</v>
      </c>
      <c r="G162" s="45">
        <v>6.24</v>
      </c>
      <c r="H162" s="238">
        <v>0.22289999999999999</v>
      </c>
      <c r="I162" s="284">
        <f t="shared" ref="I162:I166" si="26">TRUNC(G162*(1+H162),2)</f>
        <v>7.63</v>
      </c>
      <c r="J162" s="28">
        <f t="shared" ref="J162:J166" si="27">TRUNC(F162*I162,2)</f>
        <v>156.87</v>
      </c>
      <c r="K162" s="28"/>
      <c r="L162" s="295"/>
      <c r="M162" s="394"/>
      <c r="N162" s="395"/>
      <c r="O162" s="396"/>
      <c r="P162" s="415"/>
      <c r="Q162" s="398"/>
    </row>
    <row r="163" spans="1:17" ht="33.75" x14ac:dyDescent="0.2">
      <c r="A163" s="246" t="s">
        <v>540</v>
      </c>
      <c r="B163" s="46" t="s">
        <v>541</v>
      </c>
      <c r="C163" s="47" t="s">
        <v>113</v>
      </c>
      <c r="D163" s="29" t="s">
        <v>542</v>
      </c>
      <c r="E163" s="30" t="s">
        <v>197</v>
      </c>
      <c r="F163" s="48">
        <v>4.0999999999999996</v>
      </c>
      <c r="G163" s="45">
        <v>3402.41</v>
      </c>
      <c r="H163" s="238">
        <v>0.22289999999999999</v>
      </c>
      <c r="I163" s="284">
        <f t="shared" si="26"/>
        <v>4160.8</v>
      </c>
      <c r="J163" s="28">
        <f t="shared" si="27"/>
        <v>17059.28</v>
      </c>
      <c r="K163" s="28"/>
      <c r="L163" s="295"/>
      <c r="M163" s="394"/>
      <c r="N163" s="395"/>
      <c r="O163" s="396"/>
      <c r="P163" s="415"/>
      <c r="Q163" s="398"/>
    </row>
    <row r="164" spans="1:17" ht="56.25" x14ac:dyDescent="0.2">
      <c r="A164" s="246" t="s">
        <v>543</v>
      </c>
      <c r="B164" s="46" t="s">
        <v>544</v>
      </c>
      <c r="C164" s="47" t="s">
        <v>113</v>
      </c>
      <c r="D164" s="43" t="s">
        <v>545</v>
      </c>
      <c r="E164" s="42" t="s">
        <v>115</v>
      </c>
      <c r="F164" s="48">
        <v>39.43</v>
      </c>
      <c r="G164" s="45">
        <v>62.98</v>
      </c>
      <c r="H164" s="238">
        <v>0.22289999999999999</v>
      </c>
      <c r="I164" s="284">
        <f t="shared" si="26"/>
        <v>77.010000000000005</v>
      </c>
      <c r="J164" s="28">
        <f t="shared" si="27"/>
        <v>3036.5</v>
      </c>
      <c r="K164" s="41"/>
      <c r="L164" s="295"/>
      <c r="M164" s="394"/>
      <c r="N164" s="395"/>
      <c r="O164" s="396"/>
      <c r="P164" s="412"/>
      <c r="Q164" s="398"/>
    </row>
    <row r="165" spans="1:17" ht="33.75" x14ac:dyDescent="0.2">
      <c r="A165" s="246" t="s">
        <v>546</v>
      </c>
      <c r="B165" s="46" t="s">
        <v>547</v>
      </c>
      <c r="C165" s="47" t="s">
        <v>149</v>
      </c>
      <c r="D165" s="29" t="s">
        <v>548</v>
      </c>
      <c r="E165" s="30" t="s">
        <v>197</v>
      </c>
      <c r="F165" s="48">
        <v>0.28999999999999998</v>
      </c>
      <c r="G165" s="45">
        <v>571.01</v>
      </c>
      <c r="H165" s="238">
        <v>0.22289999999999999</v>
      </c>
      <c r="I165" s="284">
        <f t="shared" si="26"/>
        <v>698.28</v>
      </c>
      <c r="J165" s="28">
        <f t="shared" si="27"/>
        <v>202.5</v>
      </c>
      <c r="K165" s="28"/>
      <c r="L165" s="295"/>
      <c r="M165" s="394"/>
      <c r="N165" s="395"/>
      <c r="O165" s="396"/>
      <c r="P165" s="415"/>
      <c r="Q165" s="398"/>
    </row>
    <row r="166" spans="1:17" ht="45" x14ac:dyDescent="0.2">
      <c r="A166" s="246" t="s">
        <v>549</v>
      </c>
      <c r="B166" s="46" t="s">
        <v>550</v>
      </c>
      <c r="C166" s="47" t="s">
        <v>113</v>
      </c>
      <c r="D166" s="29" t="s">
        <v>551</v>
      </c>
      <c r="E166" s="30" t="s">
        <v>173</v>
      </c>
      <c r="F166" s="48">
        <v>1</v>
      </c>
      <c r="G166" s="45">
        <v>3026.41</v>
      </c>
      <c r="H166" s="238">
        <v>0.22289999999999999</v>
      </c>
      <c r="I166" s="284">
        <f t="shared" si="26"/>
        <v>3700.99</v>
      </c>
      <c r="J166" s="28">
        <f t="shared" si="27"/>
        <v>3700.99</v>
      </c>
      <c r="K166" s="28"/>
      <c r="L166" s="295"/>
      <c r="M166" s="394"/>
      <c r="N166" s="395"/>
      <c r="O166" s="396"/>
      <c r="P166" s="415"/>
      <c r="Q166" s="398"/>
    </row>
    <row r="167" spans="1:17" x14ac:dyDescent="0.2">
      <c r="A167" s="239">
        <v>11</v>
      </c>
      <c r="B167" s="247"/>
      <c r="C167" s="248"/>
      <c r="D167" s="272" t="s">
        <v>43</v>
      </c>
      <c r="E167" s="273"/>
      <c r="F167" s="274"/>
      <c r="G167" s="244"/>
      <c r="H167" s="275"/>
      <c r="I167" s="285"/>
      <c r="J167" s="286"/>
      <c r="K167" s="305"/>
      <c r="L167" s="306">
        <f>SUM(K168:K241)</f>
        <v>75532.240000000005</v>
      </c>
      <c r="M167" s="400"/>
      <c r="N167" s="401"/>
      <c r="O167" s="402"/>
      <c r="P167" s="416"/>
      <c r="Q167" s="417">
        <f>SUM(P168:P241)</f>
        <v>0</v>
      </c>
    </row>
    <row r="168" spans="1:17" x14ac:dyDescent="0.2">
      <c r="A168" s="252" t="s">
        <v>552</v>
      </c>
      <c r="B168" s="253"/>
      <c r="C168" s="254"/>
      <c r="D168" s="268" t="s">
        <v>553</v>
      </c>
      <c r="E168" s="269"/>
      <c r="F168" s="270"/>
      <c r="G168" s="258"/>
      <c r="H168" s="271"/>
      <c r="I168" s="288"/>
      <c r="J168" s="289"/>
      <c r="K168" s="304">
        <f>SUM(J169:J176)</f>
        <v>3299.7300000000005</v>
      </c>
      <c r="L168" s="295"/>
      <c r="M168" s="406"/>
      <c r="N168" s="407"/>
      <c r="O168" s="408"/>
      <c r="P168" s="414">
        <f>SUM(O169:O176)</f>
        <v>0</v>
      </c>
      <c r="Q168" s="398"/>
    </row>
    <row r="169" spans="1:17" ht="101.25" x14ac:dyDescent="0.2">
      <c r="A169" s="246" t="s">
        <v>554</v>
      </c>
      <c r="B169" s="46" t="s">
        <v>555</v>
      </c>
      <c r="C169" s="47" t="s">
        <v>113</v>
      </c>
      <c r="D169" s="43" t="s">
        <v>556</v>
      </c>
      <c r="E169" s="42" t="s">
        <v>173</v>
      </c>
      <c r="F169" s="48">
        <v>1</v>
      </c>
      <c r="G169" s="45">
        <v>917.81</v>
      </c>
      <c r="H169" s="238">
        <v>0.22289999999999999</v>
      </c>
      <c r="I169" s="284">
        <f t="shared" ref="I169:I176" si="28">TRUNC(G169*(1+H169),2)</f>
        <v>1122.3800000000001</v>
      </c>
      <c r="J169" s="28">
        <f t="shared" ref="J169:J176" si="29">TRUNC(F169*I169,2)</f>
        <v>1122.3800000000001</v>
      </c>
      <c r="K169" s="41"/>
      <c r="L169" s="295"/>
      <c r="M169" s="394"/>
      <c r="N169" s="395"/>
      <c r="O169" s="396"/>
      <c r="P169" s="412"/>
      <c r="Q169" s="398"/>
    </row>
    <row r="170" spans="1:17" ht="33.75" x14ac:dyDescent="0.2">
      <c r="A170" s="246" t="s">
        <v>557</v>
      </c>
      <c r="B170" s="46" t="s">
        <v>558</v>
      </c>
      <c r="C170" s="47" t="s">
        <v>149</v>
      </c>
      <c r="D170" s="29" t="s">
        <v>559</v>
      </c>
      <c r="E170" s="30" t="s">
        <v>173</v>
      </c>
      <c r="F170" s="48">
        <v>4</v>
      </c>
      <c r="G170" s="45">
        <v>7.67</v>
      </c>
      <c r="H170" s="238">
        <v>0.22289999999999999</v>
      </c>
      <c r="I170" s="284">
        <f t="shared" si="28"/>
        <v>9.3699999999999992</v>
      </c>
      <c r="J170" s="28">
        <f t="shared" si="29"/>
        <v>37.479999999999997</v>
      </c>
      <c r="K170" s="28"/>
      <c r="L170" s="295"/>
      <c r="M170" s="394"/>
      <c r="N170" s="395"/>
      <c r="O170" s="396"/>
      <c r="P170" s="415"/>
      <c r="Q170" s="398"/>
    </row>
    <row r="171" spans="1:17" ht="22.5" x14ac:dyDescent="0.2">
      <c r="A171" s="246" t="s">
        <v>560</v>
      </c>
      <c r="B171" s="46" t="s">
        <v>561</v>
      </c>
      <c r="C171" s="47" t="s">
        <v>118</v>
      </c>
      <c r="D171" s="43" t="s">
        <v>562</v>
      </c>
      <c r="E171" s="42" t="s">
        <v>280</v>
      </c>
      <c r="F171" s="48">
        <v>6</v>
      </c>
      <c r="G171" s="45">
        <v>168.89</v>
      </c>
      <c r="H171" s="238">
        <v>0.22289999999999999</v>
      </c>
      <c r="I171" s="284">
        <f t="shared" si="28"/>
        <v>206.53</v>
      </c>
      <c r="J171" s="28">
        <f t="shared" si="29"/>
        <v>1239.18</v>
      </c>
      <c r="K171" s="41"/>
      <c r="L171" s="295"/>
      <c r="M171" s="394"/>
      <c r="N171" s="395"/>
      <c r="O171" s="396"/>
      <c r="P171" s="412"/>
      <c r="Q171" s="398"/>
    </row>
    <row r="172" spans="1:17" ht="33.75" x14ac:dyDescent="0.2">
      <c r="A172" s="246" t="s">
        <v>563</v>
      </c>
      <c r="B172" s="46" t="s">
        <v>564</v>
      </c>
      <c r="C172" s="47" t="s">
        <v>118</v>
      </c>
      <c r="D172" s="29" t="s">
        <v>565</v>
      </c>
      <c r="E172" s="30" t="s">
        <v>173</v>
      </c>
      <c r="F172" s="48">
        <v>2</v>
      </c>
      <c r="G172" s="45">
        <v>229.78</v>
      </c>
      <c r="H172" s="238">
        <v>0.22289999999999999</v>
      </c>
      <c r="I172" s="284">
        <f t="shared" si="28"/>
        <v>280.99</v>
      </c>
      <c r="J172" s="28">
        <f t="shared" si="29"/>
        <v>561.98</v>
      </c>
      <c r="K172" s="28"/>
      <c r="L172" s="295"/>
      <c r="M172" s="394"/>
      <c r="N172" s="395"/>
      <c r="O172" s="396"/>
      <c r="P172" s="415"/>
      <c r="Q172" s="398"/>
    </row>
    <row r="173" spans="1:17" ht="22.5" x14ac:dyDescent="0.2">
      <c r="A173" s="246" t="s">
        <v>566</v>
      </c>
      <c r="B173" s="46" t="s">
        <v>567</v>
      </c>
      <c r="C173" s="47" t="s">
        <v>118</v>
      </c>
      <c r="D173" s="29" t="s">
        <v>568</v>
      </c>
      <c r="E173" s="30" t="s">
        <v>173</v>
      </c>
      <c r="F173" s="48">
        <v>1</v>
      </c>
      <c r="G173" s="45">
        <v>54.3</v>
      </c>
      <c r="H173" s="238">
        <v>0.22289999999999999</v>
      </c>
      <c r="I173" s="284">
        <f t="shared" si="28"/>
        <v>66.400000000000006</v>
      </c>
      <c r="J173" s="28">
        <f t="shared" si="29"/>
        <v>66.400000000000006</v>
      </c>
      <c r="K173" s="28"/>
      <c r="L173" s="295"/>
      <c r="M173" s="394"/>
      <c r="N173" s="395"/>
      <c r="O173" s="396"/>
      <c r="P173" s="415"/>
      <c r="Q173" s="398"/>
    </row>
    <row r="174" spans="1:17" ht="67.5" x14ac:dyDescent="0.2">
      <c r="A174" s="246" t="s">
        <v>569</v>
      </c>
      <c r="B174" s="46" t="s">
        <v>570</v>
      </c>
      <c r="C174" s="47" t="s">
        <v>113</v>
      </c>
      <c r="D174" s="29" t="s">
        <v>571</v>
      </c>
      <c r="E174" s="30" t="s">
        <v>173</v>
      </c>
      <c r="F174" s="48">
        <v>2</v>
      </c>
      <c r="G174" s="45">
        <v>37.32</v>
      </c>
      <c r="H174" s="238">
        <v>0.22289999999999999</v>
      </c>
      <c r="I174" s="284">
        <f t="shared" si="28"/>
        <v>45.63</v>
      </c>
      <c r="J174" s="28">
        <f t="shared" si="29"/>
        <v>91.26</v>
      </c>
      <c r="K174" s="28"/>
      <c r="L174" s="295"/>
      <c r="M174" s="394"/>
      <c r="N174" s="395"/>
      <c r="O174" s="396"/>
      <c r="P174" s="415"/>
      <c r="Q174" s="398"/>
    </row>
    <row r="175" spans="1:17" ht="45" x14ac:dyDescent="0.2">
      <c r="A175" s="246" t="s">
        <v>572</v>
      </c>
      <c r="B175" s="46" t="s">
        <v>573</v>
      </c>
      <c r="C175" s="47" t="s">
        <v>149</v>
      </c>
      <c r="D175" s="29" t="s">
        <v>574</v>
      </c>
      <c r="E175" s="30" t="s">
        <v>173</v>
      </c>
      <c r="F175" s="48">
        <v>2</v>
      </c>
      <c r="G175" s="45">
        <v>64.819999999999993</v>
      </c>
      <c r="H175" s="238">
        <v>0.22289999999999999</v>
      </c>
      <c r="I175" s="284">
        <f t="shared" si="28"/>
        <v>79.260000000000005</v>
      </c>
      <c r="J175" s="28">
        <f t="shared" si="29"/>
        <v>158.52000000000001</v>
      </c>
      <c r="K175" s="28"/>
      <c r="L175" s="295"/>
      <c r="M175" s="394"/>
      <c r="N175" s="395"/>
      <c r="O175" s="396"/>
      <c r="P175" s="415"/>
      <c r="Q175" s="398"/>
    </row>
    <row r="176" spans="1:17" ht="33.75" x14ac:dyDescent="0.2">
      <c r="A176" s="246" t="s">
        <v>575</v>
      </c>
      <c r="B176" s="46" t="s">
        <v>576</v>
      </c>
      <c r="C176" s="47" t="s">
        <v>113</v>
      </c>
      <c r="D176" s="29" t="s">
        <v>577</v>
      </c>
      <c r="E176" s="30" t="s">
        <v>173</v>
      </c>
      <c r="F176" s="48">
        <v>1</v>
      </c>
      <c r="G176" s="45">
        <v>18.43</v>
      </c>
      <c r="H176" s="238">
        <v>0.22289999999999999</v>
      </c>
      <c r="I176" s="284">
        <f t="shared" si="28"/>
        <v>22.53</v>
      </c>
      <c r="J176" s="28">
        <f t="shared" si="29"/>
        <v>22.53</v>
      </c>
      <c r="K176" s="28"/>
      <c r="L176" s="295"/>
      <c r="M176" s="394"/>
      <c r="N176" s="395"/>
      <c r="O176" s="396"/>
      <c r="P176" s="415"/>
      <c r="Q176" s="398"/>
    </row>
    <row r="177" spans="1:17" x14ac:dyDescent="0.2">
      <c r="A177" s="252" t="s">
        <v>578</v>
      </c>
      <c r="B177" s="253"/>
      <c r="C177" s="254"/>
      <c r="D177" s="268" t="s">
        <v>579</v>
      </c>
      <c r="E177" s="269"/>
      <c r="F177" s="270"/>
      <c r="G177" s="258"/>
      <c r="H177" s="271"/>
      <c r="I177" s="288"/>
      <c r="J177" s="289"/>
      <c r="K177" s="304">
        <f>SUM(J178:J181)</f>
        <v>3205</v>
      </c>
      <c r="L177" s="295"/>
      <c r="M177" s="406"/>
      <c r="N177" s="407"/>
      <c r="O177" s="408"/>
      <c r="P177" s="414">
        <f>SUM(O178:O181)</f>
        <v>0</v>
      </c>
      <c r="Q177" s="398"/>
    </row>
    <row r="178" spans="1:17" ht="56.25" x14ac:dyDescent="0.2">
      <c r="A178" s="246" t="s">
        <v>580</v>
      </c>
      <c r="B178" s="46" t="s">
        <v>581</v>
      </c>
      <c r="C178" s="47" t="s">
        <v>149</v>
      </c>
      <c r="D178" s="29" t="s">
        <v>582</v>
      </c>
      <c r="E178" s="30" t="s">
        <v>280</v>
      </c>
      <c r="F178" s="48">
        <v>36</v>
      </c>
      <c r="G178" s="45">
        <v>39.67</v>
      </c>
      <c r="H178" s="238">
        <v>0.22289999999999999</v>
      </c>
      <c r="I178" s="284">
        <f t="shared" ref="I178:I181" si="30">TRUNC(G178*(1+H178),2)</f>
        <v>48.51</v>
      </c>
      <c r="J178" s="28">
        <f t="shared" ref="J178:J181" si="31">TRUNC(F178*I178,2)</f>
        <v>1746.36</v>
      </c>
      <c r="K178" s="28"/>
      <c r="L178" s="295"/>
      <c r="M178" s="394"/>
      <c r="N178" s="395"/>
      <c r="O178" s="396"/>
      <c r="P178" s="415"/>
      <c r="Q178" s="398"/>
    </row>
    <row r="179" spans="1:17" ht="56.25" x14ac:dyDescent="0.2">
      <c r="A179" s="246" t="s">
        <v>583</v>
      </c>
      <c r="B179" s="46" t="s">
        <v>584</v>
      </c>
      <c r="C179" s="47" t="s">
        <v>149</v>
      </c>
      <c r="D179" s="29" t="s">
        <v>585</v>
      </c>
      <c r="E179" s="30" t="s">
        <v>280</v>
      </c>
      <c r="F179" s="48">
        <v>33</v>
      </c>
      <c r="G179" s="45">
        <v>17.96</v>
      </c>
      <c r="H179" s="238">
        <v>0.22289999999999999</v>
      </c>
      <c r="I179" s="284">
        <f t="shared" si="30"/>
        <v>21.96</v>
      </c>
      <c r="J179" s="28">
        <f t="shared" si="31"/>
        <v>724.68</v>
      </c>
      <c r="K179" s="28"/>
      <c r="L179" s="295"/>
      <c r="M179" s="394"/>
      <c r="N179" s="395"/>
      <c r="O179" s="396"/>
      <c r="P179" s="415"/>
      <c r="Q179" s="398"/>
    </row>
    <row r="180" spans="1:17" ht="56.25" x14ac:dyDescent="0.2">
      <c r="A180" s="246" t="s">
        <v>586</v>
      </c>
      <c r="B180" s="46" t="s">
        <v>587</v>
      </c>
      <c r="C180" s="47" t="s">
        <v>149</v>
      </c>
      <c r="D180" s="29" t="s">
        <v>588</v>
      </c>
      <c r="E180" s="30" t="s">
        <v>280</v>
      </c>
      <c r="F180" s="48">
        <v>29</v>
      </c>
      <c r="G180" s="45">
        <v>10.96</v>
      </c>
      <c r="H180" s="238">
        <v>0.22289999999999999</v>
      </c>
      <c r="I180" s="284">
        <f t="shared" si="30"/>
        <v>13.4</v>
      </c>
      <c r="J180" s="28">
        <f t="shared" si="31"/>
        <v>388.6</v>
      </c>
      <c r="K180" s="28"/>
      <c r="L180" s="295"/>
      <c r="M180" s="394"/>
      <c r="N180" s="395"/>
      <c r="O180" s="396"/>
      <c r="P180" s="415"/>
      <c r="Q180" s="398"/>
    </row>
    <row r="181" spans="1:17" ht="33.75" x14ac:dyDescent="0.2">
      <c r="A181" s="246" t="s">
        <v>589</v>
      </c>
      <c r="B181" s="46" t="s">
        <v>590</v>
      </c>
      <c r="C181" s="47" t="s">
        <v>113</v>
      </c>
      <c r="D181" s="29" t="s">
        <v>591</v>
      </c>
      <c r="E181" s="30" t="s">
        <v>140</v>
      </c>
      <c r="F181" s="48">
        <v>4</v>
      </c>
      <c r="G181" s="45">
        <v>70.61</v>
      </c>
      <c r="H181" s="238">
        <v>0.22289999999999999</v>
      </c>
      <c r="I181" s="284">
        <f t="shared" si="30"/>
        <v>86.34</v>
      </c>
      <c r="J181" s="28">
        <f t="shared" si="31"/>
        <v>345.36</v>
      </c>
      <c r="K181" s="28"/>
      <c r="L181" s="295"/>
      <c r="M181" s="394"/>
      <c r="N181" s="395"/>
      <c r="O181" s="396"/>
      <c r="P181" s="415"/>
      <c r="Q181" s="398"/>
    </row>
    <row r="182" spans="1:17" x14ac:dyDescent="0.2">
      <c r="A182" s="252" t="s">
        <v>592</v>
      </c>
      <c r="B182" s="253"/>
      <c r="C182" s="254"/>
      <c r="D182" s="268" t="s">
        <v>593</v>
      </c>
      <c r="E182" s="269"/>
      <c r="F182" s="270"/>
      <c r="G182" s="258"/>
      <c r="H182" s="271"/>
      <c r="I182" s="288"/>
      <c r="J182" s="289"/>
      <c r="K182" s="304">
        <f>SUM(J183:J189)</f>
        <v>1667.76</v>
      </c>
      <c r="L182" s="295"/>
      <c r="M182" s="406"/>
      <c r="N182" s="407"/>
      <c r="O182" s="408"/>
      <c r="P182" s="414">
        <f>SUM(O183:O189)</f>
        <v>0</v>
      </c>
      <c r="Q182" s="398"/>
    </row>
    <row r="183" spans="1:17" ht="78.75" x14ac:dyDescent="0.2">
      <c r="A183" s="246" t="s">
        <v>594</v>
      </c>
      <c r="B183" s="46" t="s">
        <v>595</v>
      </c>
      <c r="C183" s="47" t="s">
        <v>149</v>
      </c>
      <c r="D183" s="29" t="s">
        <v>596</v>
      </c>
      <c r="E183" s="30" t="s">
        <v>173</v>
      </c>
      <c r="F183" s="48">
        <v>1</v>
      </c>
      <c r="G183" s="45">
        <v>721.22</v>
      </c>
      <c r="H183" s="238">
        <v>0.22289999999999999</v>
      </c>
      <c r="I183" s="284">
        <f t="shared" ref="I183:I189" si="32">TRUNC(G183*(1+H183),2)</f>
        <v>881.97</v>
      </c>
      <c r="J183" s="28">
        <f t="shared" ref="J183:J189" si="33">TRUNC(F183*I183,2)</f>
        <v>881.97</v>
      </c>
      <c r="K183" s="28"/>
      <c r="L183" s="295"/>
      <c r="M183" s="394"/>
      <c r="N183" s="395"/>
      <c r="O183" s="396"/>
      <c r="P183" s="415"/>
      <c r="Q183" s="398"/>
    </row>
    <row r="184" spans="1:17" ht="45" x14ac:dyDescent="0.2">
      <c r="A184" s="246" t="s">
        <v>597</v>
      </c>
      <c r="B184" s="46" t="s">
        <v>598</v>
      </c>
      <c r="C184" s="47" t="s">
        <v>149</v>
      </c>
      <c r="D184" s="29" t="s">
        <v>599</v>
      </c>
      <c r="E184" s="30" t="s">
        <v>173</v>
      </c>
      <c r="F184" s="48">
        <v>1</v>
      </c>
      <c r="G184" s="45">
        <v>75.73</v>
      </c>
      <c r="H184" s="238">
        <v>0.22289999999999999</v>
      </c>
      <c r="I184" s="284">
        <f t="shared" si="32"/>
        <v>92.61</v>
      </c>
      <c r="J184" s="28">
        <f t="shared" si="33"/>
        <v>92.61</v>
      </c>
      <c r="K184" s="28"/>
      <c r="L184" s="295"/>
      <c r="M184" s="394"/>
      <c r="N184" s="395"/>
      <c r="O184" s="396"/>
      <c r="P184" s="415"/>
      <c r="Q184" s="398"/>
    </row>
    <row r="185" spans="1:17" ht="45" x14ac:dyDescent="0.2">
      <c r="A185" s="246" t="s">
        <v>600</v>
      </c>
      <c r="B185" s="46" t="s">
        <v>601</v>
      </c>
      <c r="C185" s="47" t="s">
        <v>149</v>
      </c>
      <c r="D185" s="29" t="s">
        <v>602</v>
      </c>
      <c r="E185" s="30" t="s">
        <v>173</v>
      </c>
      <c r="F185" s="48">
        <v>4</v>
      </c>
      <c r="G185" s="45">
        <v>10.81</v>
      </c>
      <c r="H185" s="238">
        <v>0.22289999999999999</v>
      </c>
      <c r="I185" s="284">
        <f t="shared" si="32"/>
        <v>13.21</v>
      </c>
      <c r="J185" s="28">
        <f t="shared" si="33"/>
        <v>52.84</v>
      </c>
      <c r="K185" s="28"/>
      <c r="L185" s="295"/>
      <c r="M185" s="394"/>
      <c r="N185" s="395"/>
      <c r="O185" s="396"/>
      <c r="P185" s="415"/>
      <c r="Q185" s="398"/>
    </row>
    <row r="186" spans="1:17" ht="45" x14ac:dyDescent="0.2">
      <c r="A186" s="246" t="s">
        <v>603</v>
      </c>
      <c r="B186" s="46" t="s">
        <v>604</v>
      </c>
      <c r="C186" s="47" t="s">
        <v>149</v>
      </c>
      <c r="D186" s="43" t="s">
        <v>605</v>
      </c>
      <c r="E186" s="42" t="s">
        <v>173</v>
      </c>
      <c r="F186" s="48">
        <v>1</v>
      </c>
      <c r="G186" s="45">
        <v>11.48</v>
      </c>
      <c r="H186" s="238">
        <v>0.22289999999999999</v>
      </c>
      <c r="I186" s="284">
        <f t="shared" si="32"/>
        <v>14.03</v>
      </c>
      <c r="J186" s="28">
        <f t="shared" si="33"/>
        <v>14.03</v>
      </c>
      <c r="K186" s="41"/>
      <c r="L186" s="295"/>
      <c r="M186" s="394"/>
      <c r="N186" s="395"/>
      <c r="O186" s="396"/>
      <c r="P186" s="412"/>
      <c r="Q186" s="398"/>
    </row>
    <row r="187" spans="1:17" ht="45" x14ac:dyDescent="0.2">
      <c r="A187" s="246" t="s">
        <v>606</v>
      </c>
      <c r="B187" s="46" t="s">
        <v>607</v>
      </c>
      <c r="C187" s="47" t="s">
        <v>149</v>
      </c>
      <c r="D187" s="29" t="s">
        <v>608</v>
      </c>
      <c r="E187" s="30" t="s">
        <v>173</v>
      </c>
      <c r="F187" s="48">
        <v>1</v>
      </c>
      <c r="G187" s="45">
        <v>14.19</v>
      </c>
      <c r="H187" s="238">
        <v>0.22289999999999999</v>
      </c>
      <c r="I187" s="284">
        <f t="shared" si="32"/>
        <v>17.350000000000001</v>
      </c>
      <c r="J187" s="28">
        <f t="shared" si="33"/>
        <v>17.350000000000001</v>
      </c>
      <c r="K187" s="28"/>
      <c r="L187" s="295"/>
      <c r="M187" s="394"/>
      <c r="N187" s="395"/>
      <c r="O187" s="396"/>
      <c r="P187" s="415"/>
      <c r="Q187" s="398"/>
    </row>
    <row r="188" spans="1:17" ht="45" x14ac:dyDescent="0.2">
      <c r="A188" s="246" t="s">
        <v>609</v>
      </c>
      <c r="B188" s="46" t="s">
        <v>610</v>
      </c>
      <c r="C188" s="47" t="s">
        <v>113</v>
      </c>
      <c r="D188" s="29" t="s">
        <v>611</v>
      </c>
      <c r="E188" s="30" t="s">
        <v>173</v>
      </c>
      <c r="F188" s="48">
        <v>4</v>
      </c>
      <c r="G188" s="45">
        <v>86.99</v>
      </c>
      <c r="H188" s="238">
        <v>0.22289999999999999</v>
      </c>
      <c r="I188" s="284">
        <f t="shared" si="32"/>
        <v>106.38</v>
      </c>
      <c r="J188" s="28">
        <f t="shared" si="33"/>
        <v>425.52</v>
      </c>
      <c r="K188" s="28"/>
      <c r="L188" s="295"/>
      <c r="M188" s="394"/>
      <c r="N188" s="395"/>
      <c r="O188" s="396"/>
      <c r="P188" s="415"/>
      <c r="Q188" s="398"/>
    </row>
    <row r="189" spans="1:17" ht="33.75" x14ac:dyDescent="0.2">
      <c r="A189" s="246" t="s">
        <v>612</v>
      </c>
      <c r="B189" s="46" t="s">
        <v>613</v>
      </c>
      <c r="C189" s="47" t="s">
        <v>113</v>
      </c>
      <c r="D189" s="29" t="s">
        <v>614</v>
      </c>
      <c r="E189" s="30" t="s">
        <v>173</v>
      </c>
      <c r="F189" s="48">
        <v>1</v>
      </c>
      <c r="G189" s="45">
        <v>150.01</v>
      </c>
      <c r="H189" s="238">
        <v>0.22289999999999999</v>
      </c>
      <c r="I189" s="284">
        <f t="shared" si="32"/>
        <v>183.44</v>
      </c>
      <c r="J189" s="28">
        <f t="shared" si="33"/>
        <v>183.44</v>
      </c>
      <c r="K189" s="28"/>
      <c r="L189" s="295"/>
      <c r="M189" s="394"/>
      <c r="N189" s="395"/>
      <c r="O189" s="396"/>
      <c r="P189" s="415"/>
      <c r="Q189" s="398"/>
    </row>
    <row r="190" spans="1:17" x14ac:dyDescent="0.2">
      <c r="A190" s="252" t="s">
        <v>615</v>
      </c>
      <c r="B190" s="253"/>
      <c r="C190" s="254"/>
      <c r="D190" s="268" t="s">
        <v>616</v>
      </c>
      <c r="E190" s="269"/>
      <c r="F190" s="270"/>
      <c r="G190" s="258"/>
      <c r="H190" s="271"/>
      <c r="I190" s="288"/>
      <c r="J190" s="289"/>
      <c r="K190" s="304">
        <f>SUM(J191:J200)</f>
        <v>2240.88</v>
      </c>
      <c r="L190" s="295"/>
      <c r="M190" s="406"/>
      <c r="N190" s="407"/>
      <c r="O190" s="408"/>
      <c r="P190" s="414">
        <f>SUM(O191:O200)</f>
        <v>0</v>
      </c>
      <c r="Q190" s="398"/>
    </row>
    <row r="191" spans="1:17" ht="78.75" x14ac:dyDescent="0.2">
      <c r="A191" s="246" t="s">
        <v>617</v>
      </c>
      <c r="B191" s="46" t="s">
        <v>595</v>
      </c>
      <c r="C191" s="47" t="s">
        <v>149</v>
      </c>
      <c r="D191" s="29" t="s">
        <v>596</v>
      </c>
      <c r="E191" s="30" t="s">
        <v>173</v>
      </c>
      <c r="F191" s="48">
        <v>1</v>
      </c>
      <c r="G191" s="45">
        <v>721.22</v>
      </c>
      <c r="H191" s="238">
        <v>0.22289999999999999</v>
      </c>
      <c r="I191" s="284">
        <f t="shared" ref="I191:I200" si="34">TRUNC(G191*(1+H191),2)</f>
        <v>881.97</v>
      </c>
      <c r="J191" s="28">
        <f t="shared" ref="J191:J200" si="35">TRUNC(F191*I191,2)</f>
        <v>881.97</v>
      </c>
      <c r="K191" s="28"/>
      <c r="L191" s="295"/>
      <c r="M191" s="394"/>
      <c r="N191" s="395"/>
      <c r="O191" s="396"/>
      <c r="P191" s="415"/>
      <c r="Q191" s="398"/>
    </row>
    <row r="192" spans="1:17" ht="45" x14ac:dyDescent="0.2">
      <c r="A192" s="246" t="s">
        <v>618</v>
      </c>
      <c r="B192" s="46" t="s">
        <v>601</v>
      </c>
      <c r="C192" s="47" t="s">
        <v>149</v>
      </c>
      <c r="D192" s="29" t="s">
        <v>602</v>
      </c>
      <c r="E192" s="30" t="s">
        <v>173</v>
      </c>
      <c r="F192" s="48">
        <v>2</v>
      </c>
      <c r="G192" s="45">
        <v>10.81</v>
      </c>
      <c r="H192" s="238">
        <v>0.22289999999999999</v>
      </c>
      <c r="I192" s="284">
        <f t="shared" si="34"/>
        <v>13.21</v>
      </c>
      <c r="J192" s="28">
        <f t="shared" si="35"/>
        <v>26.42</v>
      </c>
      <c r="K192" s="28"/>
      <c r="L192" s="295"/>
      <c r="M192" s="394"/>
      <c r="N192" s="395"/>
      <c r="O192" s="396"/>
      <c r="P192" s="415"/>
      <c r="Q192" s="398"/>
    </row>
    <row r="193" spans="1:17" x14ac:dyDescent="0.2">
      <c r="A193" s="246" t="s">
        <v>619</v>
      </c>
      <c r="B193" s="46" t="s">
        <v>620</v>
      </c>
      <c r="C193" s="47" t="s">
        <v>118</v>
      </c>
      <c r="D193" s="29" t="s">
        <v>621</v>
      </c>
      <c r="E193" s="30" t="s">
        <v>173</v>
      </c>
      <c r="F193" s="48">
        <v>1</v>
      </c>
      <c r="G193" s="45">
        <v>288.10000000000002</v>
      </c>
      <c r="H193" s="238">
        <v>0.22289999999999999</v>
      </c>
      <c r="I193" s="284">
        <f t="shared" si="34"/>
        <v>352.31</v>
      </c>
      <c r="J193" s="28">
        <f t="shared" si="35"/>
        <v>352.31</v>
      </c>
      <c r="K193" s="28"/>
      <c r="L193" s="295"/>
      <c r="M193" s="394"/>
      <c r="N193" s="395"/>
      <c r="O193" s="396"/>
      <c r="P193" s="415"/>
      <c r="Q193" s="398"/>
    </row>
    <row r="194" spans="1:17" ht="45" x14ac:dyDescent="0.2">
      <c r="A194" s="246" t="s">
        <v>622</v>
      </c>
      <c r="B194" s="46" t="s">
        <v>604</v>
      </c>
      <c r="C194" s="47" t="s">
        <v>149</v>
      </c>
      <c r="D194" s="29" t="s">
        <v>605</v>
      </c>
      <c r="E194" s="30" t="s">
        <v>173</v>
      </c>
      <c r="F194" s="48">
        <v>1</v>
      </c>
      <c r="G194" s="45">
        <v>11.48</v>
      </c>
      <c r="H194" s="238">
        <v>0.22289999999999999</v>
      </c>
      <c r="I194" s="284">
        <f t="shared" si="34"/>
        <v>14.03</v>
      </c>
      <c r="J194" s="28">
        <f t="shared" si="35"/>
        <v>14.03</v>
      </c>
      <c r="K194" s="28"/>
      <c r="L194" s="295"/>
      <c r="M194" s="394"/>
      <c r="N194" s="395"/>
      <c r="O194" s="396"/>
      <c r="P194" s="415"/>
      <c r="Q194" s="398"/>
    </row>
    <row r="195" spans="1:17" ht="45" x14ac:dyDescent="0.2">
      <c r="A195" s="246" t="s">
        <v>623</v>
      </c>
      <c r="B195" s="46" t="s">
        <v>624</v>
      </c>
      <c r="C195" s="47" t="s">
        <v>149</v>
      </c>
      <c r="D195" s="29" t="s">
        <v>625</v>
      </c>
      <c r="E195" s="30" t="s">
        <v>173</v>
      </c>
      <c r="F195" s="48">
        <v>1</v>
      </c>
      <c r="G195" s="45">
        <v>12.68</v>
      </c>
      <c r="H195" s="238">
        <v>0.22289999999999999</v>
      </c>
      <c r="I195" s="284">
        <f t="shared" si="34"/>
        <v>15.5</v>
      </c>
      <c r="J195" s="28">
        <f t="shared" si="35"/>
        <v>15.5</v>
      </c>
      <c r="K195" s="28"/>
      <c r="L195" s="295"/>
      <c r="M195" s="394"/>
      <c r="N195" s="395"/>
      <c r="O195" s="396"/>
      <c r="P195" s="415"/>
      <c r="Q195" s="398"/>
    </row>
    <row r="196" spans="1:17" ht="45" x14ac:dyDescent="0.2">
      <c r="A196" s="246" t="s">
        <v>626</v>
      </c>
      <c r="B196" s="46" t="s">
        <v>627</v>
      </c>
      <c r="C196" s="47" t="s">
        <v>149</v>
      </c>
      <c r="D196" s="29" t="s">
        <v>628</v>
      </c>
      <c r="E196" s="30" t="s">
        <v>173</v>
      </c>
      <c r="F196" s="48">
        <v>1</v>
      </c>
      <c r="G196" s="45">
        <v>53.7</v>
      </c>
      <c r="H196" s="238">
        <v>0.22289999999999999</v>
      </c>
      <c r="I196" s="284">
        <f t="shared" si="34"/>
        <v>65.66</v>
      </c>
      <c r="J196" s="28">
        <f t="shared" si="35"/>
        <v>65.66</v>
      </c>
      <c r="K196" s="28"/>
      <c r="L196" s="295"/>
      <c r="M196" s="394"/>
      <c r="N196" s="395"/>
      <c r="O196" s="396"/>
      <c r="P196" s="415"/>
      <c r="Q196" s="398"/>
    </row>
    <row r="197" spans="1:17" ht="33.75" x14ac:dyDescent="0.2">
      <c r="A197" s="246" t="s">
        <v>629</v>
      </c>
      <c r="B197" s="46" t="s">
        <v>630</v>
      </c>
      <c r="C197" s="47" t="s">
        <v>113</v>
      </c>
      <c r="D197" s="29" t="s">
        <v>631</v>
      </c>
      <c r="E197" s="30" t="s">
        <v>173</v>
      </c>
      <c r="F197" s="48">
        <v>1</v>
      </c>
      <c r="G197" s="45">
        <v>135.79</v>
      </c>
      <c r="H197" s="238">
        <v>0.22289999999999999</v>
      </c>
      <c r="I197" s="284">
        <f t="shared" si="34"/>
        <v>166.05</v>
      </c>
      <c r="J197" s="28">
        <f t="shared" si="35"/>
        <v>166.05</v>
      </c>
      <c r="K197" s="28"/>
      <c r="L197" s="295"/>
      <c r="M197" s="394"/>
      <c r="N197" s="395"/>
      <c r="O197" s="396"/>
      <c r="P197" s="415"/>
      <c r="Q197" s="398"/>
    </row>
    <row r="198" spans="1:17" ht="101.25" x14ac:dyDescent="0.2">
      <c r="A198" s="246" t="s">
        <v>632</v>
      </c>
      <c r="B198" s="46" t="s">
        <v>633</v>
      </c>
      <c r="C198" s="47" t="s">
        <v>113</v>
      </c>
      <c r="D198" s="43" t="s">
        <v>634</v>
      </c>
      <c r="E198" s="42" t="s">
        <v>173</v>
      </c>
      <c r="F198" s="48">
        <v>1</v>
      </c>
      <c r="G198" s="45">
        <v>183.19</v>
      </c>
      <c r="H198" s="238">
        <v>0.22289999999999999</v>
      </c>
      <c r="I198" s="284">
        <f t="shared" si="34"/>
        <v>224.02</v>
      </c>
      <c r="J198" s="28">
        <f t="shared" si="35"/>
        <v>224.02</v>
      </c>
      <c r="K198" s="41"/>
      <c r="L198" s="295"/>
      <c r="M198" s="394"/>
      <c r="N198" s="395"/>
      <c r="O198" s="396"/>
      <c r="P198" s="412"/>
      <c r="Q198" s="398"/>
    </row>
    <row r="199" spans="1:17" ht="45" x14ac:dyDescent="0.2">
      <c r="A199" s="246" t="s">
        <v>635</v>
      </c>
      <c r="B199" s="46" t="s">
        <v>607</v>
      </c>
      <c r="C199" s="47" t="s">
        <v>149</v>
      </c>
      <c r="D199" s="29" t="s">
        <v>608</v>
      </c>
      <c r="E199" s="30" t="s">
        <v>173</v>
      </c>
      <c r="F199" s="48">
        <v>4</v>
      </c>
      <c r="G199" s="45">
        <v>14.19</v>
      </c>
      <c r="H199" s="238">
        <v>0.22289999999999999</v>
      </c>
      <c r="I199" s="284">
        <f t="shared" si="34"/>
        <v>17.350000000000001</v>
      </c>
      <c r="J199" s="28">
        <f t="shared" si="35"/>
        <v>69.400000000000006</v>
      </c>
      <c r="K199" s="28"/>
      <c r="L199" s="295"/>
      <c r="M199" s="394"/>
      <c r="N199" s="395"/>
      <c r="O199" s="396"/>
      <c r="P199" s="415"/>
      <c r="Q199" s="398"/>
    </row>
    <row r="200" spans="1:17" ht="45" x14ac:dyDescent="0.2">
      <c r="A200" s="246" t="s">
        <v>636</v>
      </c>
      <c r="B200" s="46" t="s">
        <v>610</v>
      </c>
      <c r="C200" s="47" t="s">
        <v>113</v>
      </c>
      <c r="D200" s="29" t="s">
        <v>611</v>
      </c>
      <c r="E200" s="30" t="s">
        <v>173</v>
      </c>
      <c r="F200" s="48">
        <v>4</v>
      </c>
      <c r="G200" s="45">
        <v>86.99</v>
      </c>
      <c r="H200" s="238">
        <v>0.22289999999999999</v>
      </c>
      <c r="I200" s="284">
        <f t="shared" si="34"/>
        <v>106.38</v>
      </c>
      <c r="J200" s="28">
        <f t="shared" si="35"/>
        <v>425.52</v>
      </c>
      <c r="K200" s="28"/>
      <c r="L200" s="295"/>
      <c r="M200" s="394"/>
      <c r="N200" s="395"/>
      <c r="O200" s="396"/>
      <c r="P200" s="415"/>
      <c r="Q200" s="398"/>
    </row>
    <row r="201" spans="1:17" x14ac:dyDescent="0.2">
      <c r="A201" s="252" t="s">
        <v>637</v>
      </c>
      <c r="B201" s="253"/>
      <c r="C201" s="254"/>
      <c r="D201" s="268" t="s">
        <v>638</v>
      </c>
      <c r="E201" s="269"/>
      <c r="F201" s="270"/>
      <c r="G201" s="258"/>
      <c r="H201" s="271"/>
      <c r="I201" s="288"/>
      <c r="J201" s="289"/>
      <c r="K201" s="304">
        <f>SUM(J202:J206)</f>
        <v>1952.5999999999997</v>
      </c>
      <c r="L201" s="295"/>
      <c r="M201" s="406"/>
      <c r="N201" s="407"/>
      <c r="O201" s="408"/>
      <c r="P201" s="414">
        <f>SUM(O202:O206)</f>
        <v>0</v>
      </c>
      <c r="Q201" s="398"/>
    </row>
    <row r="202" spans="1:17" ht="78.75" x14ac:dyDescent="0.2">
      <c r="A202" s="246" t="s">
        <v>639</v>
      </c>
      <c r="B202" s="46" t="s">
        <v>640</v>
      </c>
      <c r="C202" s="47" t="s">
        <v>149</v>
      </c>
      <c r="D202" s="29" t="s">
        <v>641</v>
      </c>
      <c r="E202" s="30" t="s">
        <v>173</v>
      </c>
      <c r="F202" s="48">
        <v>1</v>
      </c>
      <c r="G202" s="45">
        <v>521.41</v>
      </c>
      <c r="H202" s="238">
        <v>0.22289999999999999</v>
      </c>
      <c r="I202" s="284">
        <f t="shared" ref="I202:I206" si="36">TRUNC(G202*(1+H202),2)</f>
        <v>637.63</v>
      </c>
      <c r="J202" s="28">
        <f t="shared" ref="J202:J206" si="37">TRUNC(F202*I202,2)</f>
        <v>637.63</v>
      </c>
      <c r="K202" s="28"/>
      <c r="L202" s="295"/>
      <c r="M202" s="394"/>
      <c r="N202" s="395"/>
      <c r="O202" s="396"/>
      <c r="P202" s="415"/>
      <c r="Q202" s="398"/>
    </row>
    <row r="203" spans="1:17" x14ac:dyDescent="0.2">
      <c r="A203" s="246" t="s">
        <v>642</v>
      </c>
      <c r="B203" s="46" t="s">
        <v>643</v>
      </c>
      <c r="C203" s="47" t="s">
        <v>118</v>
      </c>
      <c r="D203" s="29" t="s">
        <v>644</v>
      </c>
      <c r="E203" s="30" t="s">
        <v>173</v>
      </c>
      <c r="F203" s="48">
        <v>1</v>
      </c>
      <c r="G203" s="45">
        <v>363.51</v>
      </c>
      <c r="H203" s="238">
        <v>0.22289999999999999</v>
      </c>
      <c r="I203" s="284">
        <f t="shared" si="36"/>
        <v>444.53</v>
      </c>
      <c r="J203" s="28">
        <f t="shared" si="37"/>
        <v>444.53</v>
      </c>
      <c r="K203" s="28"/>
      <c r="L203" s="295"/>
      <c r="M203" s="394"/>
      <c r="N203" s="395"/>
      <c r="O203" s="396"/>
      <c r="P203" s="415"/>
      <c r="Q203" s="398"/>
    </row>
    <row r="204" spans="1:17" x14ac:dyDescent="0.2">
      <c r="A204" s="246" t="s">
        <v>645</v>
      </c>
      <c r="B204" s="46" t="s">
        <v>620</v>
      </c>
      <c r="C204" s="47" t="s">
        <v>118</v>
      </c>
      <c r="D204" s="29" t="s">
        <v>621</v>
      </c>
      <c r="E204" s="30" t="s">
        <v>173</v>
      </c>
      <c r="F204" s="48">
        <v>1</v>
      </c>
      <c r="G204" s="45">
        <v>288.10000000000002</v>
      </c>
      <c r="H204" s="238">
        <v>0.22289999999999999</v>
      </c>
      <c r="I204" s="284">
        <f t="shared" si="36"/>
        <v>352.31</v>
      </c>
      <c r="J204" s="28">
        <f t="shared" si="37"/>
        <v>352.31</v>
      </c>
      <c r="K204" s="28"/>
      <c r="L204" s="295"/>
      <c r="M204" s="394"/>
      <c r="N204" s="395"/>
      <c r="O204" s="396"/>
      <c r="P204" s="415"/>
      <c r="Q204" s="398"/>
    </row>
    <row r="205" spans="1:17" ht="45" x14ac:dyDescent="0.2">
      <c r="A205" s="246" t="s">
        <v>646</v>
      </c>
      <c r="B205" s="46" t="s">
        <v>598</v>
      </c>
      <c r="C205" s="47" t="s">
        <v>149</v>
      </c>
      <c r="D205" s="29" t="s">
        <v>599</v>
      </c>
      <c r="E205" s="30" t="s">
        <v>173</v>
      </c>
      <c r="F205" s="48">
        <v>1</v>
      </c>
      <c r="G205" s="45">
        <v>75.73</v>
      </c>
      <c r="H205" s="238">
        <v>0.22289999999999999</v>
      </c>
      <c r="I205" s="284">
        <f t="shared" si="36"/>
        <v>92.61</v>
      </c>
      <c r="J205" s="28">
        <f t="shared" si="37"/>
        <v>92.61</v>
      </c>
      <c r="K205" s="28"/>
      <c r="L205" s="295"/>
      <c r="M205" s="394"/>
      <c r="N205" s="395"/>
      <c r="O205" s="396"/>
      <c r="P205" s="415"/>
      <c r="Q205" s="398"/>
    </row>
    <row r="206" spans="1:17" ht="45" x14ac:dyDescent="0.2">
      <c r="A206" s="246" t="s">
        <v>647</v>
      </c>
      <c r="B206" s="46" t="s">
        <v>610</v>
      </c>
      <c r="C206" s="47" t="s">
        <v>113</v>
      </c>
      <c r="D206" s="43" t="s">
        <v>611</v>
      </c>
      <c r="E206" s="42" t="s">
        <v>173</v>
      </c>
      <c r="F206" s="48">
        <v>4</v>
      </c>
      <c r="G206" s="45">
        <v>86.99</v>
      </c>
      <c r="H206" s="238">
        <v>0.22289999999999999</v>
      </c>
      <c r="I206" s="284">
        <f t="shared" si="36"/>
        <v>106.38</v>
      </c>
      <c r="J206" s="28">
        <f t="shared" si="37"/>
        <v>425.52</v>
      </c>
      <c r="K206" s="41"/>
      <c r="L206" s="295"/>
      <c r="M206" s="394"/>
      <c r="N206" s="395"/>
      <c r="O206" s="396"/>
      <c r="P206" s="412"/>
      <c r="Q206" s="398"/>
    </row>
    <row r="207" spans="1:17" x14ac:dyDescent="0.2">
      <c r="A207" s="252" t="s">
        <v>648</v>
      </c>
      <c r="B207" s="253"/>
      <c r="C207" s="254"/>
      <c r="D207" s="268" t="s">
        <v>649</v>
      </c>
      <c r="E207" s="269"/>
      <c r="F207" s="270"/>
      <c r="G207" s="258"/>
      <c r="H207" s="271"/>
      <c r="I207" s="288"/>
      <c r="J207" s="289"/>
      <c r="K207" s="304">
        <f>SUM(J208:J215)</f>
        <v>6823.69</v>
      </c>
      <c r="L207" s="295"/>
      <c r="M207" s="406"/>
      <c r="N207" s="407"/>
      <c r="O207" s="408"/>
      <c r="P207" s="414">
        <f>SUM(O208:O215)</f>
        <v>0</v>
      </c>
      <c r="Q207" s="398"/>
    </row>
    <row r="208" spans="1:17" ht="67.5" x14ac:dyDescent="0.2">
      <c r="A208" s="246" t="s">
        <v>650</v>
      </c>
      <c r="B208" s="46" t="s">
        <v>651</v>
      </c>
      <c r="C208" s="47" t="s">
        <v>149</v>
      </c>
      <c r="D208" s="29" t="s">
        <v>652</v>
      </c>
      <c r="E208" s="30" t="s">
        <v>280</v>
      </c>
      <c r="F208" s="48">
        <v>13</v>
      </c>
      <c r="G208" s="45">
        <v>9.93</v>
      </c>
      <c r="H208" s="238">
        <v>0.22289999999999999</v>
      </c>
      <c r="I208" s="284">
        <f t="shared" ref="I208:I215" si="38">TRUNC(G208*(1+H208),2)</f>
        <v>12.14</v>
      </c>
      <c r="J208" s="28">
        <f t="shared" ref="J208:J215" si="39">TRUNC(F208*I208,2)</f>
        <v>157.82</v>
      </c>
      <c r="K208" s="28"/>
      <c r="L208" s="295"/>
      <c r="M208" s="394"/>
      <c r="N208" s="395"/>
      <c r="O208" s="396"/>
      <c r="P208" s="415"/>
      <c r="Q208" s="398"/>
    </row>
    <row r="209" spans="1:17" ht="67.5" x14ac:dyDescent="0.2">
      <c r="A209" s="246" t="s">
        <v>653</v>
      </c>
      <c r="B209" s="46" t="s">
        <v>654</v>
      </c>
      <c r="C209" s="47" t="s">
        <v>149</v>
      </c>
      <c r="D209" s="29" t="s">
        <v>655</v>
      </c>
      <c r="E209" s="30" t="s">
        <v>280</v>
      </c>
      <c r="F209" s="48">
        <v>89</v>
      </c>
      <c r="G209" s="45">
        <v>12.57</v>
      </c>
      <c r="H209" s="238">
        <v>0.22289999999999999</v>
      </c>
      <c r="I209" s="284">
        <f t="shared" si="38"/>
        <v>15.37</v>
      </c>
      <c r="J209" s="28">
        <f t="shared" si="39"/>
        <v>1367.93</v>
      </c>
      <c r="K209" s="28"/>
      <c r="L209" s="295"/>
      <c r="M209" s="394"/>
      <c r="N209" s="395"/>
      <c r="O209" s="396"/>
      <c r="P209" s="415"/>
      <c r="Q209" s="398"/>
    </row>
    <row r="210" spans="1:17" ht="56.25" x14ac:dyDescent="0.2">
      <c r="A210" s="246" t="s">
        <v>656</v>
      </c>
      <c r="B210" s="46" t="s">
        <v>657</v>
      </c>
      <c r="C210" s="47" t="s">
        <v>149</v>
      </c>
      <c r="D210" s="29" t="s">
        <v>658</v>
      </c>
      <c r="E210" s="30" t="s">
        <v>280</v>
      </c>
      <c r="F210" s="48">
        <v>3</v>
      </c>
      <c r="G210" s="45">
        <v>7.94</v>
      </c>
      <c r="H210" s="238">
        <v>0.22289999999999999</v>
      </c>
      <c r="I210" s="284">
        <f t="shared" si="38"/>
        <v>9.6999999999999993</v>
      </c>
      <c r="J210" s="28">
        <f t="shared" si="39"/>
        <v>29.1</v>
      </c>
      <c r="K210" s="28"/>
      <c r="L210" s="295"/>
      <c r="M210" s="394"/>
      <c r="N210" s="395"/>
      <c r="O210" s="396"/>
      <c r="P210" s="415"/>
      <c r="Q210" s="398"/>
    </row>
    <row r="211" spans="1:17" ht="56.25" x14ac:dyDescent="0.2">
      <c r="A211" s="246" t="s">
        <v>659</v>
      </c>
      <c r="B211" s="46" t="s">
        <v>660</v>
      </c>
      <c r="C211" s="47" t="s">
        <v>149</v>
      </c>
      <c r="D211" s="29" t="s">
        <v>661</v>
      </c>
      <c r="E211" s="30" t="s">
        <v>280</v>
      </c>
      <c r="F211" s="48">
        <v>205</v>
      </c>
      <c r="G211" s="45">
        <v>13.31</v>
      </c>
      <c r="H211" s="238">
        <v>0.22289999999999999</v>
      </c>
      <c r="I211" s="284">
        <f t="shared" si="38"/>
        <v>16.27</v>
      </c>
      <c r="J211" s="28">
        <f t="shared" si="39"/>
        <v>3335.35</v>
      </c>
      <c r="K211" s="28"/>
      <c r="L211" s="295"/>
      <c r="M211" s="394"/>
      <c r="N211" s="395"/>
      <c r="O211" s="396"/>
      <c r="P211" s="415"/>
      <c r="Q211" s="398"/>
    </row>
    <row r="212" spans="1:17" ht="56.25" x14ac:dyDescent="0.2">
      <c r="A212" s="246" t="s">
        <v>662</v>
      </c>
      <c r="B212" s="46" t="s">
        <v>663</v>
      </c>
      <c r="C212" s="47" t="s">
        <v>149</v>
      </c>
      <c r="D212" s="29" t="s">
        <v>664</v>
      </c>
      <c r="E212" s="30" t="s">
        <v>280</v>
      </c>
      <c r="F212" s="48">
        <v>65</v>
      </c>
      <c r="G212" s="45">
        <v>16.95</v>
      </c>
      <c r="H212" s="238">
        <v>0.22289999999999999</v>
      </c>
      <c r="I212" s="284">
        <f t="shared" si="38"/>
        <v>20.72</v>
      </c>
      <c r="J212" s="28">
        <f t="shared" si="39"/>
        <v>1346.8</v>
      </c>
      <c r="K212" s="28"/>
      <c r="L212" s="295"/>
      <c r="M212" s="394"/>
      <c r="N212" s="395"/>
      <c r="O212" s="396"/>
      <c r="P212" s="415"/>
      <c r="Q212" s="398"/>
    </row>
    <row r="213" spans="1:17" ht="45" x14ac:dyDescent="0.2">
      <c r="A213" s="246" t="s">
        <v>665</v>
      </c>
      <c r="B213" s="46" t="s">
        <v>666</v>
      </c>
      <c r="C213" s="47" t="s">
        <v>149</v>
      </c>
      <c r="D213" s="29" t="s">
        <v>667</v>
      </c>
      <c r="E213" s="30" t="s">
        <v>280</v>
      </c>
      <c r="F213" s="48">
        <v>3</v>
      </c>
      <c r="G213" s="45">
        <v>23.78</v>
      </c>
      <c r="H213" s="238">
        <v>0.22289999999999999</v>
      </c>
      <c r="I213" s="284">
        <f t="shared" si="38"/>
        <v>29.08</v>
      </c>
      <c r="J213" s="28">
        <f t="shared" si="39"/>
        <v>87.24</v>
      </c>
      <c r="K213" s="28"/>
      <c r="L213" s="295"/>
      <c r="M213" s="394"/>
      <c r="N213" s="395"/>
      <c r="O213" s="396"/>
      <c r="P213" s="415"/>
      <c r="Q213" s="398"/>
    </row>
    <row r="214" spans="1:17" ht="22.5" x14ac:dyDescent="0.2">
      <c r="A214" s="246" t="s">
        <v>668</v>
      </c>
      <c r="B214" s="46" t="s">
        <v>669</v>
      </c>
      <c r="C214" s="47" t="s">
        <v>118</v>
      </c>
      <c r="D214" s="43" t="s">
        <v>670</v>
      </c>
      <c r="E214" s="42" t="s">
        <v>280</v>
      </c>
      <c r="F214" s="48">
        <v>2</v>
      </c>
      <c r="G214" s="45">
        <v>106.81</v>
      </c>
      <c r="H214" s="238">
        <v>0.22289999999999999</v>
      </c>
      <c r="I214" s="284">
        <f t="shared" si="38"/>
        <v>130.61000000000001</v>
      </c>
      <c r="J214" s="28">
        <f t="shared" si="39"/>
        <v>261.22000000000003</v>
      </c>
      <c r="K214" s="41"/>
      <c r="L214" s="295"/>
      <c r="M214" s="394"/>
      <c r="N214" s="395"/>
      <c r="O214" s="396"/>
      <c r="P214" s="412"/>
      <c r="Q214" s="398"/>
    </row>
    <row r="215" spans="1:17" ht="22.5" x14ac:dyDescent="0.2">
      <c r="A215" s="246" t="s">
        <v>671</v>
      </c>
      <c r="B215" s="46" t="s">
        <v>672</v>
      </c>
      <c r="C215" s="47" t="s">
        <v>118</v>
      </c>
      <c r="D215" s="43" t="s">
        <v>673</v>
      </c>
      <c r="E215" s="42" t="s">
        <v>173</v>
      </c>
      <c r="F215" s="48">
        <v>1</v>
      </c>
      <c r="G215" s="45">
        <v>194.81</v>
      </c>
      <c r="H215" s="238">
        <v>0.22289999999999999</v>
      </c>
      <c r="I215" s="284">
        <f t="shared" si="38"/>
        <v>238.23</v>
      </c>
      <c r="J215" s="28">
        <f t="shared" si="39"/>
        <v>238.23</v>
      </c>
      <c r="K215" s="41"/>
      <c r="L215" s="295"/>
      <c r="M215" s="394"/>
      <c r="N215" s="395"/>
      <c r="O215" s="396"/>
      <c r="P215" s="412"/>
      <c r="Q215" s="398"/>
    </row>
    <row r="216" spans="1:17" x14ac:dyDescent="0.2">
      <c r="A216" s="252" t="s">
        <v>674</v>
      </c>
      <c r="B216" s="253"/>
      <c r="C216" s="254"/>
      <c r="D216" s="268" t="s">
        <v>675</v>
      </c>
      <c r="E216" s="269"/>
      <c r="F216" s="270"/>
      <c r="G216" s="258"/>
      <c r="H216" s="271"/>
      <c r="I216" s="288"/>
      <c r="J216" s="289"/>
      <c r="K216" s="304">
        <f>SUM(J217:J227)</f>
        <v>4263.59</v>
      </c>
      <c r="L216" s="295"/>
      <c r="M216" s="406"/>
      <c r="N216" s="407"/>
      <c r="O216" s="408"/>
      <c r="P216" s="414">
        <f>SUM(O217:O227)</f>
        <v>0</v>
      </c>
      <c r="Q216" s="398"/>
    </row>
    <row r="217" spans="1:17" ht="45" x14ac:dyDescent="0.2">
      <c r="A217" s="246" t="s">
        <v>676</v>
      </c>
      <c r="B217" s="46" t="s">
        <v>677</v>
      </c>
      <c r="C217" s="47" t="s">
        <v>149</v>
      </c>
      <c r="D217" s="29" t="s">
        <v>678</v>
      </c>
      <c r="E217" s="30" t="s">
        <v>173</v>
      </c>
      <c r="F217" s="48">
        <v>70</v>
      </c>
      <c r="G217" s="45">
        <v>15.95</v>
      </c>
      <c r="H217" s="238">
        <v>0.22289999999999999</v>
      </c>
      <c r="I217" s="284">
        <f t="shared" ref="I217:I227" si="40">TRUNC(G217*(1+H217),2)</f>
        <v>19.5</v>
      </c>
      <c r="J217" s="28">
        <f t="shared" ref="J217:J227" si="41">TRUNC(F217*I217,2)</f>
        <v>1365</v>
      </c>
      <c r="K217" s="28"/>
      <c r="L217" s="295"/>
      <c r="M217" s="394"/>
      <c r="N217" s="395"/>
      <c r="O217" s="396"/>
      <c r="P217" s="415"/>
      <c r="Q217" s="398"/>
    </row>
    <row r="218" spans="1:17" ht="45" x14ac:dyDescent="0.2">
      <c r="A218" s="246" t="s">
        <v>679</v>
      </c>
      <c r="B218" s="46" t="s">
        <v>680</v>
      </c>
      <c r="C218" s="47" t="s">
        <v>149</v>
      </c>
      <c r="D218" s="29" t="s">
        <v>681</v>
      </c>
      <c r="E218" s="30" t="s">
        <v>173</v>
      </c>
      <c r="F218" s="48">
        <v>2</v>
      </c>
      <c r="G218" s="45">
        <v>20.170000000000002</v>
      </c>
      <c r="H218" s="238">
        <v>0.22289999999999999</v>
      </c>
      <c r="I218" s="284">
        <f t="shared" si="40"/>
        <v>24.66</v>
      </c>
      <c r="J218" s="28">
        <f t="shared" si="41"/>
        <v>49.32</v>
      </c>
      <c r="K218" s="28"/>
      <c r="L218" s="295"/>
      <c r="M218" s="394"/>
      <c r="N218" s="395"/>
      <c r="O218" s="396"/>
      <c r="P218" s="415"/>
      <c r="Q218" s="398"/>
    </row>
    <row r="219" spans="1:17" ht="45" x14ac:dyDescent="0.2">
      <c r="A219" s="246" t="s">
        <v>682</v>
      </c>
      <c r="B219" s="46" t="s">
        <v>683</v>
      </c>
      <c r="C219" s="47" t="s">
        <v>149</v>
      </c>
      <c r="D219" s="29" t="s">
        <v>684</v>
      </c>
      <c r="E219" s="30" t="s">
        <v>173</v>
      </c>
      <c r="F219" s="48">
        <v>35</v>
      </c>
      <c r="G219" s="45">
        <v>11.51</v>
      </c>
      <c r="H219" s="238">
        <v>0.22289999999999999</v>
      </c>
      <c r="I219" s="284">
        <f t="shared" si="40"/>
        <v>14.07</v>
      </c>
      <c r="J219" s="28">
        <f t="shared" si="41"/>
        <v>492.45</v>
      </c>
      <c r="K219" s="28"/>
      <c r="L219" s="295"/>
      <c r="M219" s="394"/>
      <c r="N219" s="395"/>
      <c r="O219" s="396"/>
      <c r="P219" s="415"/>
      <c r="Q219" s="398"/>
    </row>
    <row r="220" spans="1:17" ht="67.5" x14ac:dyDescent="0.2">
      <c r="A220" s="246" t="s">
        <v>685</v>
      </c>
      <c r="B220" s="46" t="s">
        <v>686</v>
      </c>
      <c r="C220" s="47" t="s">
        <v>149</v>
      </c>
      <c r="D220" s="29" t="s">
        <v>687</v>
      </c>
      <c r="E220" s="30" t="s">
        <v>173</v>
      </c>
      <c r="F220" s="48">
        <v>2</v>
      </c>
      <c r="G220" s="45">
        <v>15.34</v>
      </c>
      <c r="H220" s="238">
        <v>0.22289999999999999</v>
      </c>
      <c r="I220" s="284">
        <f t="shared" si="40"/>
        <v>18.75</v>
      </c>
      <c r="J220" s="28">
        <f t="shared" si="41"/>
        <v>37.5</v>
      </c>
      <c r="K220" s="28"/>
      <c r="L220" s="295"/>
      <c r="M220" s="394"/>
      <c r="N220" s="395"/>
      <c r="O220" s="396"/>
      <c r="P220" s="415"/>
      <c r="Q220" s="398"/>
    </row>
    <row r="221" spans="1:17" ht="56.25" x14ac:dyDescent="0.2">
      <c r="A221" s="246" t="s">
        <v>688</v>
      </c>
      <c r="B221" s="46" t="s">
        <v>689</v>
      </c>
      <c r="C221" s="47" t="s">
        <v>149</v>
      </c>
      <c r="D221" s="43" t="s">
        <v>690</v>
      </c>
      <c r="E221" s="42" t="s">
        <v>173</v>
      </c>
      <c r="F221" s="48">
        <v>5</v>
      </c>
      <c r="G221" s="45">
        <v>6.83</v>
      </c>
      <c r="H221" s="238">
        <v>0.22289999999999999</v>
      </c>
      <c r="I221" s="284">
        <f t="shared" si="40"/>
        <v>8.35</v>
      </c>
      <c r="J221" s="28">
        <f t="shared" si="41"/>
        <v>41.75</v>
      </c>
      <c r="K221" s="41"/>
      <c r="L221" s="295"/>
      <c r="M221" s="394"/>
      <c r="N221" s="395"/>
      <c r="O221" s="396"/>
      <c r="P221" s="412"/>
      <c r="Q221" s="398"/>
    </row>
    <row r="222" spans="1:17" ht="67.5" x14ac:dyDescent="0.2">
      <c r="A222" s="246" t="s">
        <v>691</v>
      </c>
      <c r="B222" s="46" t="s">
        <v>692</v>
      </c>
      <c r="C222" s="47" t="s">
        <v>149</v>
      </c>
      <c r="D222" s="29" t="s">
        <v>693</v>
      </c>
      <c r="E222" s="30" t="s">
        <v>173</v>
      </c>
      <c r="F222" s="48">
        <v>1</v>
      </c>
      <c r="G222" s="45">
        <v>14.02</v>
      </c>
      <c r="H222" s="238">
        <v>0.22289999999999999</v>
      </c>
      <c r="I222" s="284">
        <f t="shared" si="40"/>
        <v>17.14</v>
      </c>
      <c r="J222" s="28">
        <f t="shared" si="41"/>
        <v>17.14</v>
      </c>
      <c r="K222" s="28"/>
      <c r="L222" s="295"/>
      <c r="M222" s="394"/>
      <c r="N222" s="395"/>
      <c r="O222" s="396"/>
      <c r="P222" s="415"/>
      <c r="Q222" s="398"/>
    </row>
    <row r="223" spans="1:17" ht="45" x14ac:dyDescent="0.2">
      <c r="A223" s="246" t="s">
        <v>694</v>
      </c>
      <c r="B223" s="46" t="s">
        <v>695</v>
      </c>
      <c r="C223" s="47" t="s">
        <v>149</v>
      </c>
      <c r="D223" s="29" t="s">
        <v>696</v>
      </c>
      <c r="E223" s="30" t="s">
        <v>173</v>
      </c>
      <c r="F223" s="48">
        <v>43</v>
      </c>
      <c r="G223" s="45">
        <v>19.46</v>
      </c>
      <c r="H223" s="238">
        <v>0.22289999999999999</v>
      </c>
      <c r="I223" s="284">
        <f t="shared" si="40"/>
        <v>23.79</v>
      </c>
      <c r="J223" s="28">
        <f t="shared" si="41"/>
        <v>1022.97</v>
      </c>
      <c r="K223" s="28"/>
      <c r="L223" s="295"/>
      <c r="M223" s="394"/>
      <c r="N223" s="395"/>
      <c r="O223" s="396"/>
      <c r="P223" s="415"/>
      <c r="Q223" s="398"/>
    </row>
    <row r="224" spans="1:17" ht="56.25" x14ac:dyDescent="0.2">
      <c r="A224" s="246" t="s">
        <v>697</v>
      </c>
      <c r="B224" s="46" t="s">
        <v>698</v>
      </c>
      <c r="C224" s="47" t="s">
        <v>149</v>
      </c>
      <c r="D224" s="29" t="s">
        <v>699</v>
      </c>
      <c r="E224" s="30" t="s">
        <v>173</v>
      </c>
      <c r="F224" s="48">
        <v>2</v>
      </c>
      <c r="G224" s="45">
        <v>11.29</v>
      </c>
      <c r="H224" s="238">
        <v>0.22289999999999999</v>
      </c>
      <c r="I224" s="284">
        <f t="shared" si="40"/>
        <v>13.8</v>
      </c>
      <c r="J224" s="28">
        <f t="shared" si="41"/>
        <v>27.6</v>
      </c>
      <c r="K224" s="28"/>
      <c r="L224" s="295"/>
      <c r="M224" s="394"/>
      <c r="N224" s="395"/>
      <c r="O224" s="396"/>
      <c r="P224" s="415"/>
      <c r="Q224" s="398"/>
    </row>
    <row r="225" spans="1:17" x14ac:dyDescent="0.2">
      <c r="A225" s="246" t="s">
        <v>700</v>
      </c>
      <c r="B225" s="46" t="s">
        <v>701</v>
      </c>
      <c r="C225" s="47" t="s">
        <v>118</v>
      </c>
      <c r="D225" s="29" t="s">
        <v>702</v>
      </c>
      <c r="E225" s="30" t="s">
        <v>173</v>
      </c>
      <c r="F225" s="48">
        <v>7</v>
      </c>
      <c r="G225" s="45">
        <v>88.78</v>
      </c>
      <c r="H225" s="238">
        <v>0.22289999999999999</v>
      </c>
      <c r="I225" s="284">
        <f t="shared" si="40"/>
        <v>108.56</v>
      </c>
      <c r="J225" s="28">
        <f t="shared" si="41"/>
        <v>759.92</v>
      </c>
      <c r="K225" s="28"/>
      <c r="L225" s="295"/>
      <c r="M225" s="394"/>
      <c r="N225" s="395"/>
      <c r="O225" s="396"/>
      <c r="P225" s="415"/>
      <c r="Q225" s="398"/>
    </row>
    <row r="226" spans="1:17" ht="45" x14ac:dyDescent="0.2">
      <c r="A226" s="246" t="s">
        <v>703</v>
      </c>
      <c r="B226" s="46" t="s">
        <v>704</v>
      </c>
      <c r="C226" s="47" t="s">
        <v>149</v>
      </c>
      <c r="D226" s="29" t="s">
        <v>705</v>
      </c>
      <c r="E226" s="30" t="s">
        <v>173</v>
      </c>
      <c r="F226" s="48">
        <v>9</v>
      </c>
      <c r="G226" s="45">
        <v>35.43</v>
      </c>
      <c r="H226" s="238">
        <v>0.22289999999999999</v>
      </c>
      <c r="I226" s="284">
        <f t="shared" si="40"/>
        <v>43.32</v>
      </c>
      <c r="J226" s="28">
        <f t="shared" si="41"/>
        <v>389.88</v>
      </c>
      <c r="K226" s="28"/>
      <c r="L226" s="295"/>
      <c r="M226" s="394"/>
      <c r="N226" s="395"/>
      <c r="O226" s="396"/>
      <c r="P226" s="415"/>
      <c r="Q226" s="398"/>
    </row>
    <row r="227" spans="1:17" x14ac:dyDescent="0.2">
      <c r="A227" s="246" t="s">
        <v>706</v>
      </c>
      <c r="B227" s="46" t="s">
        <v>707</v>
      </c>
      <c r="C227" s="47" t="s">
        <v>118</v>
      </c>
      <c r="D227" s="29" t="s">
        <v>708</v>
      </c>
      <c r="E227" s="30" t="s">
        <v>173</v>
      </c>
      <c r="F227" s="48">
        <v>2</v>
      </c>
      <c r="G227" s="45">
        <v>24.56</v>
      </c>
      <c r="H227" s="238">
        <v>0.22289999999999999</v>
      </c>
      <c r="I227" s="284">
        <f t="shared" si="40"/>
        <v>30.03</v>
      </c>
      <c r="J227" s="28">
        <f t="shared" si="41"/>
        <v>60.06</v>
      </c>
      <c r="K227" s="28"/>
      <c r="L227" s="295"/>
      <c r="M227" s="394"/>
      <c r="N227" s="395"/>
      <c r="O227" s="396"/>
      <c r="P227" s="415"/>
      <c r="Q227" s="398"/>
    </row>
    <row r="228" spans="1:17" x14ac:dyDescent="0.2">
      <c r="A228" s="252" t="s">
        <v>709</v>
      </c>
      <c r="B228" s="253"/>
      <c r="C228" s="254"/>
      <c r="D228" s="268" t="s">
        <v>710</v>
      </c>
      <c r="E228" s="269"/>
      <c r="F228" s="270"/>
      <c r="G228" s="258"/>
      <c r="H228" s="271"/>
      <c r="I228" s="288"/>
      <c r="J228" s="289"/>
      <c r="K228" s="304">
        <f>SUM(J229:J235)</f>
        <v>14264.49</v>
      </c>
      <c r="L228" s="295"/>
      <c r="M228" s="406"/>
      <c r="N228" s="407"/>
      <c r="O228" s="408"/>
      <c r="P228" s="414">
        <f>SUM(O229:O235)</f>
        <v>0</v>
      </c>
      <c r="Q228" s="398"/>
    </row>
    <row r="229" spans="1:17" ht="33.75" x14ac:dyDescent="0.2">
      <c r="A229" s="246" t="s">
        <v>711</v>
      </c>
      <c r="B229" s="46" t="s">
        <v>712</v>
      </c>
      <c r="C229" s="47" t="s">
        <v>118</v>
      </c>
      <c r="D229" s="29" t="s">
        <v>713</v>
      </c>
      <c r="E229" s="30" t="s">
        <v>173</v>
      </c>
      <c r="F229" s="48">
        <v>17</v>
      </c>
      <c r="G229" s="45">
        <v>282.82</v>
      </c>
      <c r="H229" s="238">
        <v>0.22289999999999999</v>
      </c>
      <c r="I229" s="284">
        <f t="shared" ref="I229:I235" si="42">TRUNC(G229*(1+H229),2)</f>
        <v>345.86</v>
      </c>
      <c r="J229" s="28">
        <f t="shared" ref="J229:J235" si="43">TRUNC(F229*I229,2)</f>
        <v>5879.62</v>
      </c>
      <c r="K229" s="28"/>
      <c r="L229" s="295"/>
      <c r="M229" s="394"/>
      <c r="N229" s="395"/>
      <c r="O229" s="396"/>
      <c r="P229" s="415"/>
      <c r="Q229" s="398"/>
    </row>
    <row r="230" spans="1:17" ht="22.5" x14ac:dyDescent="0.2">
      <c r="A230" s="246" t="s">
        <v>714</v>
      </c>
      <c r="B230" s="46" t="s">
        <v>715</v>
      </c>
      <c r="C230" s="47" t="s">
        <v>118</v>
      </c>
      <c r="D230" s="29" t="s">
        <v>716</v>
      </c>
      <c r="E230" s="30" t="s">
        <v>173</v>
      </c>
      <c r="F230" s="48">
        <v>16</v>
      </c>
      <c r="G230" s="45">
        <v>337.41</v>
      </c>
      <c r="H230" s="238">
        <v>0.22289999999999999</v>
      </c>
      <c r="I230" s="284">
        <f t="shared" si="42"/>
        <v>412.61</v>
      </c>
      <c r="J230" s="28">
        <f t="shared" si="43"/>
        <v>6601.76</v>
      </c>
      <c r="K230" s="28"/>
      <c r="L230" s="295"/>
      <c r="M230" s="394"/>
      <c r="N230" s="395"/>
      <c r="O230" s="396"/>
      <c r="P230" s="415"/>
      <c r="Q230" s="398"/>
    </row>
    <row r="231" spans="1:17" ht="56.25" x14ac:dyDescent="0.2">
      <c r="A231" s="246" t="s">
        <v>717</v>
      </c>
      <c r="B231" s="46" t="s">
        <v>718</v>
      </c>
      <c r="C231" s="47" t="s">
        <v>149</v>
      </c>
      <c r="D231" s="29" t="s">
        <v>719</v>
      </c>
      <c r="E231" s="30" t="s">
        <v>173</v>
      </c>
      <c r="F231" s="48">
        <v>3</v>
      </c>
      <c r="G231" s="45">
        <v>151.28</v>
      </c>
      <c r="H231" s="238">
        <v>0.22289999999999999</v>
      </c>
      <c r="I231" s="284">
        <f t="shared" si="42"/>
        <v>185</v>
      </c>
      <c r="J231" s="28">
        <f t="shared" si="43"/>
        <v>555</v>
      </c>
      <c r="K231" s="28"/>
      <c r="L231" s="295"/>
      <c r="M231" s="394"/>
      <c r="N231" s="395"/>
      <c r="O231" s="396"/>
      <c r="P231" s="415"/>
      <c r="Q231" s="398"/>
    </row>
    <row r="232" spans="1:17" ht="33.75" x14ac:dyDescent="0.2">
      <c r="A232" s="246" t="s">
        <v>720</v>
      </c>
      <c r="B232" s="46" t="s">
        <v>721</v>
      </c>
      <c r="C232" s="47" t="s">
        <v>118</v>
      </c>
      <c r="D232" s="43" t="s">
        <v>722</v>
      </c>
      <c r="E232" s="42" t="s">
        <v>173</v>
      </c>
      <c r="F232" s="48">
        <v>1</v>
      </c>
      <c r="G232" s="45">
        <v>352.96</v>
      </c>
      <c r="H232" s="238">
        <v>0.22289999999999999</v>
      </c>
      <c r="I232" s="284">
        <f t="shared" si="42"/>
        <v>431.63</v>
      </c>
      <c r="J232" s="28">
        <f t="shared" si="43"/>
        <v>431.63</v>
      </c>
      <c r="K232" s="41"/>
      <c r="L232" s="295"/>
      <c r="M232" s="394"/>
      <c r="N232" s="395"/>
      <c r="O232" s="396"/>
      <c r="P232" s="412"/>
      <c r="Q232" s="398"/>
    </row>
    <row r="233" spans="1:17" ht="45" x14ac:dyDescent="0.2">
      <c r="A233" s="246" t="s">
        <v>723</v>
      </c>
      <c r="B233" s="46" t="s">
        <v>724</v>
      </c>
      <c r="C233" s="47" t="s">
        <v>149</v>
      </c>
      <c r="D233" s="29" t="s">
        <v>725</v>
      </c>
      <c r="E233" s="30" t="s">
        <v>173</v>
      </c>
      <c r="F233" s="48">
        <v>10</v>
      </c>
      <c r="G233" s="45">
        <v>25.67</v>
      </c>
      <c r="H233" s="238">
        <v>0.22289999999999999</v>
      </c>
      <c r="I233" s="284">
        <f t="shared" si="42"/>
        <v>31.39</v>
      </c>
      <c r="J233" s="28">
        <f t="shared" si="43"/>
        <v>313.89999999999998</v>
      </c>
      <c r="K233" s="28"/>
      <c r="L233" s="295"/>
      <c r="M233" s="394"/>
      <c r="N233" s="395"/>
      <c r="O233" s="396"/>
      <c r="P233" s="415"/>
      <c r="Q233" s="398"/>
    </row>
    <row r="234" spans="1:17" ht="45" x14ac:dyDescent="0.2">
      <c r="A234" s="246" t="s">
        <v>726</v>
      </c>
      <c r="B234" s="46" t="s">
        <v>727</v>
      </c>
      <c r="C234" s="47" t="s">
        <v>149</v>
      </c>
      <c r="D234" s="29" t="s">
        <v>728</v>
      </c>
      <c r="E234" s="30" t="s">
        <v>173</v>
      </c>
      <c r="F234" s="48">
        <v>7</v>
      </c>
      <c r="G234" s="45">
        <v>40.549999999999997</v>
      </c>
      <c r="H234" s="238">
        <v>0.22289999999999999</v>
      </c>
      <c r="I234" s="284">
        <f t="shared" si="42"/>
        <v>49.58</v>
      </c>
      <c r="J234" s="28">
        <f t="shared" si="43"/>
        <v>347.06</v>
      </c>
      <c r="K234" s="28"/>
      <c r="L234" s="295"/>
      <c r="M234" s="394"/>
      <c r="N234" s="395"/>
      <c r="O234" s="396"/>
      <c r="P234" s="415"/>
      <c r="Q234" s="398"/>
    </row>
    <row r="235" spans="1:17" ht="45" x14ac:dyDescent="0.2">
      <c r="A235" s="246" t="s">
        <v>729</v>
      </c>
      <c r="B235" s="46" t="s">
        <v>730</v>
      </c>
      <c r="C235" s="47" t="s">
        <v>149</v>
      </c>
      <c r="D235" s="29" t="s">
        <v>731</v>
      </c>
      <c r="E235" s="30" t="s">
        <v>173</v>
      </c>
      <c r="F235" s="48">
        <v>2</v>
      </c>
      <c r="G235" s="45">
        <v>55.41</v>
      </c>
      <c r="H235" s="238">
        <v>0.22289999999999999</v>
      </c>
      <c r="I235" s="284">
        <f t="shared" si="42"/>
        <v>67.760000000000005</v>
      </c>
      <c r="J235" s="28">
        <f t="shared" si="43"/>
        <v>135.52000000000001</v>
      </c>
      <c r="K235" s="28"/>
      <c r="L235" s="295"/>
      <c r="M235" s="394"/>
      <c r="N235" s="395"/>
      <c r="O235" s="396"/>
      <c r="P235" s="415"/>
      <c r="Q235" s="398"/>
    </row>
    <row r="236" spans="1:17" x14ac:dyDescent="0.2">
      <c r="A236" s="252" t="s">
        <v>732</v>
      </c>
      <c r="B236" s="253"/>
      <c r="C236" s="254"/>
      <c r="D236" s="268" t="s">
        <v>733</v>
      </c>
      <c r="E236" s="269"/>
      <c r="F236" s="270"/>
      <c r="G236" s="258"/>
      <c r="H236" s="271"/>
      <c r="I236" s="288"/>
      <c r="J236" s="289"/>
      <c r="K236" s="304">
        <f>SUM(J237:J240)</f>
        <v>20871.95</v>
      </c>
      <c r="L236" s="295"/>
      <c r="M236" s="406"/>
      <c r="N236" s="407"/>
      <c r="O236" s="408"/>
      <c r="P236" s="414">
        <f>SUM(O237:O240)</f>
        <v>0</v>
      </c>
      <c r="Q236" s="398"/>
    </row>
    <row r="237" spans="1:17" ht="56.25" x14ac:dyDescent="0.2">
      <c r="A237" s="246" t="s">
        <v>734</v>
      </c>
      <c r="B237" s="46" t="s">
        <v>735</v>
      </c>
      <c r="C237" s="47" t="s">
        <v>149</v>
      </c>
      <c r="D237" s="29" t="s">
        <v>736</v>
      </c>
      <c r="E237" s="30" t="s">
        <v>280</v>
      </c>
      <c r="F237" s="48">
        <v>486</v>
      </c>
      <c r="G237" s="45">
        <v>16.12</v>
      </c>
      <c r="H237" s="238">
        <v>0.22289999999999999</v>
      </c>
      <c r="I237" s="284">
        <f t="shared" ref="I237:I240" si="44">TRUNC(G237*(1+H237),2)</f>
        <v>19.71</v>
      </c>
      <c r="J237" s="28">
        <f t="shared" ref="J237:J240" si="45">TRUNC(F237*I237,2)</f>
        <v>9579.06</v>
      </c>
      <c r="K237" s="28"/>
      <c r="L237" s="295"/>
      <c r="M237" s="394"/>
      <c r="N237" s="395"/>
      <c r="O237" s="396"/>
      <c r="P237" s="415"/>
      <c r="Q237" s="398"/>
    </row>
    <row r="238" spans="1:17" ht="56.25" x14ac:dyDescent="0.2">
      <c r="A238" s="246" t="s">
        <v>737</v>
      </c>
      <c r="B238" s="46" t="s">
        <v>738</v>
      </c>
      <c r="C238" s="47" t="s">
        <v>149</v>
      </c>
      <c r="D238" s="29" t="s">
        <v>739</v>
      </c>
      <c r="E238" s="30" t="s">
        <v>280</v>
      </c>
      <c r="F238" s="48">
        <v>1060</v>
      </c>
      <c r="G238" s="45">
        <v>4.4400000000000004</v>
      </c>
      <c r="H238" s="238">
        <v>0.22289999999999999</v>
      </c>
      <c r="I238" s="284">
        <f t="shared" si="44"/>
        <v>5.42</v>
      </c>
      <c r="J238" s="28">
        <f t="shared" si="45"/>
        <v>5745.2</v>
      </c>
      <c r="K238" s="28"/>
      <c r="L238" s="295"/>
      <c r="M238" s="394"/>
      <c r="N238" s="395"/>
      <c r="O238" s="396"/>
      <c r="P238" s="415"/>
      <c r="Q238" s="398"/>
    </row>
    <row r="239" spans="1:17" ht="56.25" x14ac:dyDescent="0.2">
      <c r="A239" s="246" t="s">
        <v>740</v>
      </c>
      <c r="B239" s="46" t="s">
        <v>741</v>
      </c>
      <c r="C239" s="47" t="s">
        <v>149</v>
      </c>
      <c r="D239" s="29" t="s">
        <v>742</v>
      </c>
      <c r="E239" s="30" t="s">
        <v>280</v>
      </c>
      <c r="F239" s="48">
        <v>161</v>
      </c>
      <c r="G239" s="45">
        <v>24.61</v>
      </c>
      <c r="H239" s="238">
        <v>0.22289999999999999</v>
      </c>
      <c r="I239" s="284">
        <f t="shared" si="44"/>
        <v>30.09</v>
      </c>
      <c r="J239" s="28">
        <f t="shared" si="45"/>
        <v>4844.49</v>
      </c>
      <c r="K239" s="28"/>
      <c r="L239" s="295"/>
      <c r="M239" s="394"/>
      <c r="N239" s="395"/>
      <c r="O239" s="396"/>
      <c r="P239" s="415"/>
      <c r="Q239" s="398"/>
    </row>
    <row r="240" spans="1:17" ht="56.25" x14ac:dyDescent="0.2">
      <c r="A240" s="246" t="s">
        <v>743</v>
      </c>
      <c r="B240" s="46" t="s">
        <v>744</v>
      </c>
      <c r="C240" s="47" t="s">
        <v>149</v>
      </c>
      <c r="D240" s="29" t="s">
        <v>745</v>
      </c>
      <c r="E240" s="30" t="s">
        <v>280</v>
      </c>
      <c r="F240" s="48">
        <v>80</v>
      </c>
      <c r="G240" s="45">
        <v>7.19</v>
      </c>
      <c r="H240" s="238">
        <v>0.22289999999999999</v>
      </c>
      <c r="I240" s="284">
        <f t="shared" si="44"/>
        <v>8.7899999999999991</v>
      </c>
      <c r="J240" s="28">
        <f t="shared" si="45"/>
        <v>703.2</v>
      </c>
      <c r="K240" s="28"/>
      <c r="L240" s="295"/>
      <c r="M240" s="394"/>
      <c r="N240" s="395"/>
      <c r="O240" s="396"/>
      <c r="P240" s="415"/>
      <c r="Q240" s="398"/>
    </row>
    <row r="241" spans="1:17" x14ac:dyDescent="0.2">
      <c r="A241" s="252" t="s">
        <v>746</v>
      </c>
      <c r="B241" s="253"/>
      <c r="C241" s="254"/>
      <c r="D241" s="268" t="s">
        <v>747</v>
      </c>
      <c r="E241" s="269"/>
      <c r="F241" s="270"/>
      <c r="G241" s="258"/>
      <c r="H241" s="271"/>
      <c r="I241" s="288"/>
      <c r="J241" s="289"/>
      <c r="K241" s="304">
        <f>SUM(J242:J249)</f>
        <v>16942.550000000003</v>
      </c>
      <c r="L241" s="295"/>
      <c r="M241" s="406"/>
      <c r="N241" s="407"/>
      <c r="O241" s="408"/>
      <c r="P241" s="414">
        <f>SUM(O242:O249)</f>
        <v>0</v>
      </c>
      <c r="Q241" s="398"/>
    </row>
    <row r="242" spans="1:17" ht="33.75" x14ac:dyDescent="0.2">
      <c r="A242" s="246" t="s">
        <v>748</v>
      </c>
      <c r="B242" s="46" t="s">
        <v>749</v>
      </c>
      <c r="C242" s="47" t="s">
        <v>118</v>
      </c>
      <c r="D242" s="29" t="s">
        <v>750</v>
      </c>
      <c r="E242" s="30" t="s">
        <v>173</v>
      </c>
      <c r="F242" s="48">
        <v>1</v>
      </c>
      <c r="G242" s="45">
        <v>553.22</v>
      </c>
      <c r="H242" s="238">
        <v>0.22289999999999999</v>
      </c>
      <c r="I242" s="284">
        <f t="shared" ref="I242:I249" si="46">TRUNC(G242*(1+H242),2)</f>
        <v>676.53</v>
      </c>
      <c r="J242" s="28">
        <f t="shared" ref="J242:J249" si="47">TRUNC(F242*I242,2)</f>
        <v>676.53</v>
      </c>
      <c r="K242" s="28"/>
      <c r="L242" s="295"/>
      <c r="M242" s="394"/>
      <c r="N242" s="395"/>
      <c r="O242" s="396"/>
      <c r="P242" s="415"/>
      <c r="Q242" s="398"/>
    </row>
    <row r="243" spans="1:17" ht="45" x14ac:dyDescent="0.2">
      <c r="A243" s="246" t="s">
        <v>751</v>
      </c>
      <c r="B243" s="46" t="s">
        <v>573</v>
      </c>
      <c r="C243" s="47" t="s">
        <v>149</v>
      </c>
      <c r="D243" s="29" t="s">
        <v>574</v>
      </c>
      <c r="E243" s="30" t="s">
        <v>173</v>
      </c>
      <c r="F243" s="48">
        <v>4</v>
      </c>
      <c r="G243" s="45">
        <v>64.819999999999993</v>
      </c>
      <c r="H243" s="238">
        <v>0.22289999999999999</v>
      </c>
      <c r="I243" s="284">
        <f t="shared" si="46"/>
        <v>79.260000000000005</v>
      </c>
      <c r="J243" s="28">
        <f t="shared" si="47"/>
        <v>317.04000000000002</v>
      </c>
      <c r="K243" s="28"/>
      <c r="L243" s="295"/>
      <c r="M243" s="394"/>
      <c r="N243" s="395"/>
      <c r="O243" s="396"/>
      <c r="P243" s="415"/>
      <c r="Q243" s="398"/>
    </row>
    <row r="244" spans="1:17" ht="22.5" x14ac:dyDescent="0.2">
      <c r="A244" s="246" t="s">
        <v>752</v>
      </c>
      <c r="B244" s="46" t="s">
        <v>753</v>
      </c>
      <c r="C244" s="47" t="s">
        <v>118</v>
      </c>
      <c r="D244" s="29" t="s">
        <v>754</v>
      </c>
      <c r="E244" s="30" t="s">
        <v>173</v>
      </c>
      <c r="F244" s="48">
        <v>4</v>
      </c>
      <c r="G244" s="45">
        <v>66.94</v>
      </c>
      <c r="H244" s="238">
        <v>0.22289999999999999</v>
      </c>
      <c r="I244" s="284">
        <f t="shared" si="46"/>
        <v>81.86</v>
      </c>
      <c r="J244" s="28">
        <f t="shared" si="47"/>
        <v>327.44</v>
      </c>
      <c r="K244" s="28"/>
      <c r="L244" s="295"/>
      <c r="M244" s="394"/>
      <c r="N244" s="395"/>
      <c r="O244" s="396"/>
      <c r="P244" s="415"/>
      <c r="Q244" s="398"/>
    </row>
    <row r="245" spans="1:17" ht="33.75" x14ac:dyDescent="0.2">
      <c r="A245" s="246" t="s">
        <v>755</v>
      </c>
      <c r="B245" s="46" t="s">
        <v>756</v>
      </c>
      <c r="C245" s="47" t="s">
        <v>118</v>
      </c>
      <c r="D245" s="29" t="s">
        <v>757</v>
      </c>
      <c r="E245" s="30" t="s">
        <v>173</v>
      </c>
      <c r="F245" s="48">
        <v>4</v>
      </c>
      <c r="G245" s="45">
        <v>98.62</v>
      </c>
      <c r="H245" s="238">
        <v>0.22289999999999999</v>
      </c>
      <c r="I245" s="284">
        <f t="shared" si="46"/>
        <v>120.6</v>
      </c>
      <c r="J245" s="28">
        <f t="shared" si="47"/>
        <v>482.4</v>
      </c>
      <c r="K245" s="28"/>
      <c r="L245" s="295"/>
      <c r="M245" s="394"/>
      <c r="N245" s="395"/>
      <c r="O245" s="396"/>
      <c r="P245" s="415"/>
      <c r="Q245" s="398"/>
    </row>
    <row r="246" spans="1:17" ht="56.25" x14ac:dyDescent="0.2">
      <c r="A246" s="246" t="s">
        <v>758</v>
      </c>
      <c r="B246" s="46" t="s">
        <v>663</v>
      </c>
      <c r="C246" s="47" t="s">
        <v>149</v>
      </c>
      <c r="D246" s="29" t="s">
        <v>664</v>
      </c>
      <c r="E246" s="30" t="s">
        <v>280</v>
      </c>
      <c r="F246" s="48">
        <v>12</v>
      </c>
      <c r="G246" s="45">
        <v>16.95</v>
      </c>
      <c r="H246" s="238">
        <v>0.22289999999999999</v>
      </c>
      <c r="I246" s="284">
        <f t="shared" si="46"/>
        <v>20.72</v>
      </c>
      <c r="J246" s="28">
        <f t="shared" si="47"/>
        <v>248.64</v>
      </c>
      <c r="K246" s="28"/>
      <c r="L246" s="295"/>
      <c r="M246" s="394"/>
      <c r="N246" s="395"/>
      <c r="O246" s="396"/>
      <c r="P246" s="415"/>
      <c r="Q246" s="398"/>
    </row>
    <row r="247" spans="1:17" ht="22.5" x14ac:dyDescent="0.2">
      <c r="A247" s="246" t="s">
        <v>759</v>
      </c>
      <c r="B247" s="46" t="s">
        <v>760</v>
      </c>
      <c r="C247" s="47" t="s">
        <v>118</v>
      </c>
      <c r="D247" s="29" t="s">
        <v>761</v>
      </c>
      <c r="E247" s="30" t="s">
        <v>173</v>
      </c>
      <c r="F247" s="48">
        <v>12</v>
      </c>
      <c r="G247" s="45">
        <v>46.98</v>
      </c>
      <c r="H247" s="238">
        <v>0.22289999999999999</v>
      </c>
      <c r="I247" s="284">
        <f t="shared" si="46"/>
        <v>57.45</v>
      </c>
      <c r="J247" s="28">
        <f t="shared" si="47"/>
        <v>689.4</v>
      </c>
      <c r="K247" s="28"/>
      <c r="L247" s="295"/>
      <c r="M247" s="394"/>
      <c r="N247" s="395"/>
      <c r="O247" s="396"/>
      <c r="P247" s="415"/>
      <c r="Q247" s="398"/>
    </row>
    <row r="248" spans="1:17" ht="22.5" x14ac:dyDescent="0.2">
      <c r="A248" s="246" t="s">
        <v>762</v>
      </c>
      <c r="B248" s="46" t="s">
        <v>763</v>
      </c>
      <c r="C248" s="47" t="s">
        <v>118</v>
      </c>
      <c r="D248" s="29" t="s">
        <v>764</v>
      </c>
      <c r="E248" s="30" t="s">
        <v>280</v>
      </c>
      <c r="F248" s="48">
        <v>80</v>
      </c>
      <c r="G248" s="45">
        <v>94.04</v>
      </c>
      <c r="H248" s="238">
        <v>0.22289999999999999</v>
      </c>
      <c r="I248" s="284">
        <f t="shared" si="46"/>
        <v>115</v>
      </c>
      <c r="J248" s="28">
        <f t="shared" si="47"/>
        <v>9200</v>
      </c>
      <c r="K248" s="28"/>
      <c r="L248" s="295"/>
      <c r="M248" s="394"/>
      <c r="N248" s="395"/>
      <c r="O248" s="396"/>
      <c r="P248" s="415"/>
      <c r="Q248" s="398"/>
    </row>
    <row r="249" spans="1:17" ht="33.75" x14ac:dyDescent="0.2">
      <c r="A249" s="246" t="s">
        <v>765</v>
      </c>
      <c r="B249" s="46" t="s">
        <v>766</v>
      </c>
      <c r="C249" s="47" t="s">
        <v>113</v>
      </c>
      <c r="D249" s="29" t="s">
        <v>767</v>
      </c>
      <c r="E249" s="30" t="s">
        <v>280</v>
      </c>
      <c r="F249" s="48">
        <v>130</v>
      </c>
      <c r="G249" s="45">
        <v>31.46</v>
      </c>
      <c r="H249" s="238">
        <v>0.22289999999999999</v>
      </c>
      <c r="I249" s="284">
        <f t="shared" si="46"/>
        <v>38.47</v>
      </c>
      <c r="J249" s="28">
        <f t="shared" si="47"/>
        <v>5001.1000000000004</v>
      </c>
      <c r="K249" s="28"/>
      <c r="L249" s="295"/>
      <c r="M249" s="394"/>
      <c r="N249" s="395"/>
      <c r="O249" s="396"/>
      <c r="P249" s="415"/>
      <c r="Q249" s="398"/>
    </row>
    <row r="250" spans="1:17" x14ac:dyDescent="0.2">
      <c r="A250" s="239">
        <v>12</v>
      </c>
      <c r="B250" s="247"/>
      <c r="C250" s="248"/>
      <c r="D250" s="272" t="s">
        <v>768</v>
      </c>
      <c r="E250" s="273"/>
      <c r="F250" s="274"/>
      <c r="G250" s="244"/>
      <c r="H250" s="275"/>
      <c r="I250" s="285"/>
      <c r="J250" s="286"/>
      <c r="K250" s="305">
        <f>SUM(J251:J262)</f>
        <v>14900.199999999999</v>
      </c>
      <c r="L250" s="306">
        <f>K250</f>
        <v>14900.199999999999</v>
      </c>
      <c r="M250" s="400"/>
      <c r="N250" s="401"/>
      <c r="O250" s="402"/>
      <c r="P250" s="416">
        <f>SUM(O251:O262)</f>
        <v>0</v>
      </c>
      <c r="Q250" s="417">
        <f>P250</f>
        <v>0</v>
      </c>
    </row>
    <row r="251" spans="1:17" ht="33.75" x14ac:dyDescent="0.2">
      <c r="A251" s="246" t="s">
        <v>769</v>
      </c>
      <c r="B251" s="46" t="s">
        <v>770</v>
      </c>
      <c r="C251" s="47" t="s">
        <v>149</v>
      </c>
      <c r="D251" s="43" t="s">
        <v>771</v>
      </c>
      <c r="E251" s="42" t="s">
        <v>173</v>
      </c>
      <c r="F251" s="48">
        <v>2</v>
      </c>
      <c r="G251" s="45">
        <v>706.82</v>
      </c>
      <c r="H251" s="238">
        <v>0.22289999999999999</v>
      </c>
      <c r="I251" s="284">
        <f t="shared" ref="I251:I262" si="48">TRUNC(G251*(1+H251),2)</f>
        <v>864.37</v>
      </c>
      <c r="J251" s="28">
        <f t="shared" ref="J251:J262" si="49">TRUNC(F251*I251,2)</f>
        <v>1728.74</v>
      </c>
      <c r="K251" s="41"/>
      <c r="L251" s="295"/>
      <c r="M251" s="394"/>
      <c r="N251" s="395"/>
      <c r="O251" s="396"/>
      <c r="P251" s="412"/>
      <c r="Q251" s="398"/>
    </row>
    <row r="252" spans="1:17" ht="22.5" x14ac:dyDescent="0.2">
      <c r="A252" s="246" t="s">
        <v>772</v>
      </c>
      <c r="B252" s="46" t="s">
        <v>773</v>
      </c>
      <c r="C252" s="47" t="s">
        <v>118</v>
      </c>
      <c r="D252" s="29" t="s">
        <v>774</v>
      </c>
      <c r="E252" s="30" t="s">
        <v>173</v>
      </c>
      <c r="F252" s="48">
        <v>1</v>
      </c>
      <c r="G252" s="45">
        <v>1653.59</v>
      </c>
      <c r="H252" s="238">
        <v>0.22289999999999999</v>
      </c>
      <c r="I252" s="284">
        <f t="shared" si="48"/>
        <v>2022.17</v>
      </c>
      <c r="J252" s="28">
        <f t="shared" si="49"/>
        <v>2022.17</v>
      </c>
      <c r="K252" s="28"/>
      <c r="L252" s="295"/>
      <c r="M252" s="394"/>
      <c r="N252" s="395"/>
      <c r="O252" s="396"/>
      <c r="P252" s="415"/>
      <c r="Q252" s="398"/>
    </row>
    <row r="253" spans="1:17" x14ac:dyDescent="0.2">
      <c r="A253" s="260" t="s">
        <v>775</v>
      </c>
      <c r="B253" s="277" t="s">
        <v>776</v>
      </c>
      <c r="C253" s="278" t="s">
        <v>118</v>
      </c>
      <c r="D253" s="279" t="s">
        <v>777</v>
      </c>
      <c r="E253" s="264" t="s">
        <v>173</v>
      </c>
      <c r="F253" s="265">
        <v>1</v>
      </c>
      <c r="G253" s="266">
        <v>68.48</v>
      </c>
      <c r="H253" s="238">
        <v>0.22289999999999999</v>
      </c>
      <c r="I253" s="284">
        <f t="shared" si="48"/>
        <v>83.74</v>
      </c>
      <c r="J253" s="28">
        <f t="shared" si="49"/>
        <v>83.74</v>
      </c>
      <c r="K253" s="301"/>
      <c r="L253" s="302"/>
      <c r="M253" s="394"/>
      <c r="N253" s="395"/>
      <c r="O253" s="396"/>
      <c r="P253" s="410"/>
      <c r="Q253" s="411"/>
    </row>
    <row r="254" spans="1:17" ht="22.5" x14ac:dyDescent="0.2">
      <c r="A254" s="246" t="s">
        <v>778</v>
      </c>
      <c r="B254" s="46" t="s">
        <v>779</v>
      </c>
      <c r="C254" s="47" t="s">
        <v>118</v>
      </c>
      <c r="D254" s="29" t="s">
        <v>780</v>
      </c>
      <c r="E254" s="30" t="s">
        <v>173</v>
      </c>
      <c r="F254" s="48">
        <v>1</v>
      </c>
      <c r="G254" s="45">
        <v>177.23</v>
      </c>
      <c r="H254" s="238">
        <v>0.22289999999999999</v>
      </c>
      <c r="I254" s="284">
        <f t="shared" si="48"/>
        <v>216.73</v>
      </c>
      <c r="J254" s="28">
        <f t="shared" si="49"/>
        <v>216.73</v>
      </c>
      <c r="K254" s="28"/>
      <c r="L254" s="295"/>
      <c r="M254" s="394"/>
      <c r="N254" s="395"/>
      <c r="O254" s="396"/>
      <c r="P254" s="415"/>
      <c r="Q254" s="398"/>
    </row>
    <row r="255" spans="1:17" ht="45" x14ac:dyDescent="0.2">
      <c r="A255" s="246" t="s">
        <v>781</v>
      </c>
      <c r="B255" s="46" t="s">
        <v>782</v>
      </c>
      <c r="C255" s="47" t="s">
        <v>149</v>
      </c>
      <c r="D255" s="29" t="s">
        <v>783</v>
      </c>
      <c r="E255" s="30" t="s">
        <v>280</v>
      </c>
      <c r="F255" s="48">
        <v>496</v>
      </c>
      <c r="G255" s="45">
        <v>2.33</v>
      </c>
      <c r="H255" s="238">
        <v>0.22289999999999999</v>
      </c>
      <c r="I255" s="284">
        <f t="shared" si="48"/>
        <v>2.84</v>
      </c>
      <c r="J255" s="28">
        <f t="shared" si="49"/>
        <v>1408.64</v>
      </c>
      <c r="K255" s="28"/>
      <c r="L255" s="295"/>
      <c r="M255" s="394"/>
      <c r="N255" s="395"/>
      <c r="O255" s="396"/>
      <c r="P255" s="415"/>
      <c r="Q255" s="398"/>
    </row>
    <row r="256" spans="1:17" ht="56.25" x14ac:dyDescent="0.2">
      <c r="A256" s="246" t="s">
        <v>784</v>
      </c>
      <c r="B256" s="46" t="s">
        <v>660</v>
      </c>
      <c r="C256" s="47" t="s">
        <v>149</v>
      </c>
      <c r="D256" s="29" t="s">
        <v>661</v>
      </c>
      <c r="E256" s="30" t="s">
        <v>280</v>
      </c>
      <c r="F256" s="48">
        <v>106</v>
      </c>
      <c r="G256" s="45">
        <v>13.31</v>
      </c>
      <c r="H256" s="238">
        <v>0.22289999999999999</v>
      </c>
      <c r="I256" s="284">
        <f t="shared" si="48"/>
        <v>16.27</v>
      </c>
      <c r="J256" s="28">
        <f t="shared" si="49"/>
        <v>1724.62</v>
      </c>
      <c r="K256" s="28"/>
      <c r="L256" s="295"/>
      <c r="M256" s="394"/>
      <c r="N256" s="395"/>
      <c r="O256" s="396"/>
      <c r="P256" s="415"/>
      <c r="Q256" s="398"/>
    </row>
    <row r="257" spans="1:17" ht="22.5" x14ac:dyDescent="0.2">
      <c r="A257" s="246" t="s">
        <v>785</v>
      </c>
      <c r="B257" s="46" t="s">
        <v>786</v>
      </c>
      <c r="C257" s="47" t="s">
        <v>118</v>
      </c>
      <c r="D257" s="29" t="s">
        <v>787</v>
      </c>
      <c r="E257" s="30" t="s">
        <v>173</v>
      </c>
      <c r="F257" s="48">
        <v>31</v>
      </c>
      <c r="G257" s="45">
        <v>37.369999999999997</v>
      </c>
      <c r="H257" s="238">
        <v>0.22289999999999999</v>
      </c>
      <c r="I257" s="284">
        <f t="shared" si="48"/>
        <v>45.69</v>
      </c>
      <c r="J257" s="28">
        <f t="shared" si="49"/>
        <v>1416.39</v>
      </c>
      <c r="K257" s="28"/>
      <c r="L257" s="295"/>
      <c r="M257" s="394"/>
      <c r="N257" s="395"/>
      <c r="O257" s="396"/>
      <c r="P257" s="415"/>
      <c r="Q257" s="398"/>
    </row>
    <row r="258" spans="1:17" ht="33.75" x14ac:dyDescent="0.2">
      <c r="A258" s="246" t="s">
        <v>788</v>
      </c>
      <c r="B258" s="46" t="s">
        <v>789</v>
      </c>
      <c r="C258" s="47" t="s">
        <v>149</v>
      </c>
      <c r="D258" s="29" t="s">
        <v>790</v>
      </c>
      <c r="E258" s="30" t="s">
        <v>173</v>
      </c>
      <c r="F258" s="48">
        <v>31</v>
      </c>
      <c r="G258" s="45">
        <v>42.18</v>
      </c>
      <c r="H258" s="238">
        <v>0.22289999999999999</v>
      </c>
      <c r="I258" s="284">
        <f t="shared" si="48"/>
        <v>51.58</v>
      </c>
      <c r="J258" s="28">
        <f t="shared" si="49"/>
        <v>1598.98</v>
      </c>
      <c r="K258" s="28"/>
      <c r="L258" s="295"/>
      <c r="M258" s="394"/>
      <c r="N258" s="395"/>
      <c r="O258" s="396"/>
      <c r="P258" s="415"/>
      <c r="Q258" s="398"/>
    </row>
    <row r="259" spans="1:17" ht="67.5" x14ac:dyDescent="0.2">
      <c r="A259" s="246" t="s">
        <v>791</v>
      </c>
      <c r="B259" s="46" t="s">
        <v>686</v>
      </c>
      <c r="C259" s="47" t="s">
        <v>149</v>
      </c>
      <c r="D259" s="29" t="s">
        <v>687</v>
      </c>
      <c r="E259" s="30" t="s">
        <v>173</v>
      </c>
      <c r="F259" s="48">
        <v>25</v>
      </c>
      <c r="G259" s="45">
        <v>15.34</v>
      </c>
      <c r="H259" s="238">
        <v>0.22289999999999999</v>
      </c>
      <c r="I259" s="284">
        <f t="shared" si="48"/>
        <v>18.75</v>
      </c>
      <c r="J259" s="28">
        <f t="shared" si="49"/>
        <v>468.75</v>
      </c>
      <c r="K259" s="28"/>
      <c r="L259" s="295"/>
      <c r="M259" s="394"/>
      <c r="N259" s="395"/>
      <c r="O259" s="396"/>
      <c r="P259" s="415"/>
      <c r="Q259" s="398"/>
    </row>
    <row r="260" spans="1:17" ht="45" x14ac:dyDescent="0.2">
      <c r="A260" s="246" t="s">
        <v>792</v>
      </c>
      <c r="B260" s="46" t="s">
        <v>793</v>
      </c>
      <c r="C260" s="47" t="s">
        <v>149</v>
      </c>
      <c r="D260" s="29" t="s">
        <v>794</v>
      </c>
      <c r="E260" s="30" t="s">
        <v>173</v>
      </c>
      <c r="F260" s="48">
        <v>4</v>
      </c>
      <c r="G260" s="45">
        <v>37.04</v>
      </c>
      <c r="H260" s="238">
        <v>0.22289999999999999</v>
      </c>
      <c r="I260" s="284">
        <f t="shared" si="48"/>
        <v>45.29</v>
      </c>
      <c r="J260" s="28">
        <f t="shared" si="49"/>
        <v>181.16</v>
      </c>
      <c r="K260" s="28"/>
      <c r="L260" s="295"/>
      <c r="M260" s="394"/>
      <c r="N260" s="395"/>
      <c r="O260" s="396"/>
      <c r="P260" s="415"/>
      <c r="Q260" s="398"/>
    </row>
    <row r="261" spans="1:17" ht="33.75" x14ac:dyDescent="0.2">
      <c r="A261" s="246" t="s">
        <v>795</v>
      </c>
      <c r="B261" s="46" t="s">
        <v>796</v>
      </c>
      <c r="C261" s="47" t="s">
        <v>118</v>
      </c>
      <c r="D261" s="29" t="s">
        <v>797</v>
      </c>
      <c r="E261" s="30" t="s">
        <v>173</v>
      </c>
      <c r="F261" s="48">
        <v>4</v>
      </c>
      <c r="G261" s="45">
        <v>264.70999999999998</v>
      </c>
      <c r="H261" s="238">
        <v>0.22289999999999999</v>
      </c>
      <c r="I261" s="284">
        <f t="shared" si="48"/>
        <v>323.70999999999998</v>
      </c>
      <c r="J261" s="28">
        <f t="shared" si="49"/>
        <v>1294.8399999999999</v>
      </c>
      <c r="K261" s="28"/>
      <c r="L261" s="295"/>
      <c r="M261" s="394"/>
      <c r="N261" s="395"/>
      <c r="O261" s="396"/>
      <c r="P261" s="415"/>
      <c r="Q261" s="398"/>
    </row>
    <row r="262" spans="1:17" ht="33.75" x14ac:dyDescent="0.2">
      <c r="A262" s="246" t="s">
        <v>798</v>
      </c>
      <c r="B262" s="46" t="s">
        <v>799</v>
      </c>
      <c r="C262" s="47" t="s">
        <v>118</v>
      </c>
      <c r="D262" s="29" t="s">
        <v>800</v>
      </c>
      <c r="E262" s="30" t="s">
        <v>173</v>
      </c>
      <c r="F262" s="48">
        <v>3</v>
      </c>
      <c r="G262" s="45">
        <v>751.07</v>
      </c>
      <c r="H262" s="238">
        <v>0.22289999999999999</v>
      </c>
      <c r="I262" s="284">
        <f t="shared" si="48"/>
        <v>918.48</v>
      </c>
      <c r="J262" s="28">
        <f t="shared" si="49"/>
        <v>2755.44</v>
      </c>
      <c r="K262" s="28"/>
      <c r="L262" s="295"/>
      <c r="M262" s="394"/>
      <c r="N262" s="395"/>
      <c r="O262" s="396"/>
      <c r="P262" s="415"/>
      <c r="Q262" s="398"/>
    </row>
    <row r="263" spans="1:17" ht="22.5" x14ac:dyDescent="0.2">
      <c r="A263" s="239">
        <v>13</v>
      </c>
      <c r="B263" s="247"/>
      <c r="C263" s="248"/>
      <c r="D263" s="272" t="s">
        <v>44</v>
      </c>
      <c r="E263" s="273"/>
      <c r="F263" s="274"/>
      <c r="G263" s="244"/>
      <c r="H263" s="275"/>
      <c r="I263" s="285"/>
      <c r="J263" s="286"/>
      <c r="K263" s="305"/>
      <c r="L263" s="306">
        <f>SUM(K264:K271)</f>
        <v>14588.82</v>
      </c>
      <c r="M263" s="400"/>
      <c r="N263" s="401"/>
      <c r="O263" s="402"/>
      <c r="P263" s="416"/>
      <c r="Q263" s="417">
        <f>SUM(P264:P271)</f>
        <v>0</v>
      </c>
    </row>
    <row r="264" spans="1:17" x14ac:dyDescent="0.2">
      <c r="A264" s="252" t="s">
        <v>801</v>
      </c>
      <c r="B264" s="253"/>
      <c r="C264" s="254"/>
      <c r="D264" s="255" t="s">
        <v>802</v>
      </c>
      <c r="E264" s="256"/>
      <c r="F264" s="270"/>
      <c r="G264" s="258"/>
      <c r="H264" s="259"/>
      <c r="I264" s="288"/>
      <c r="J264" s="289"/>
      <c r="K264" s="300">
        <f>SUM(J265:J267)</f>
        <v>6269.18</v>
      </c>
      <c r="L264" s="295"/>
      <c r="M264" s="406"/>
      <c r="N264" s="407"/>
      <c r="O264" s="408"/>
      <c r="P264" s="409">
        <f>SUM(O265:O267)</f>
        <v>0</v>
      </c>
      <c r="Q264" s="398"/>
    </row>
    <row r="265" spans="1:17" ht="45" x14ac:dyDescent="0.2">
      <c r="A265" s="246" t="s">
        <v>803</v>
      </c>
      <c r="B265" s="46" t="s">
        <v>804</v>
      </c>
      <c r="C265" s="47" t="s">
        <v>149</v>
      </c>
      <c r="D265" s="29" t="s">
        <v>805</v>
      </c>
      <c r="E265" s="30" t="s">
        <v>173</v>
      </c>
      <c r="F265" s="48">
        <v>4</v>
      </c>
      <c r="G265" s="45">
        <v>776.17</v>
      </c>
      <c r="H265" s="238">
        <v>0.22289999999999999</v>
      </c>
      <c r="I265" s="284">
        <f t="shared" ref="I265:I267" si="50">TRUNC(G265*(1+H265),2)</f>
        <v>949.17</v>
      </c>
      <c r="J265" s="28">
        <f t="shared" ref="J265:J267" si="51">TRUNC(F265*I265,2)</f>
        <v>3796.68</v>
      </c>
      <c r="K265" s="28"/>
      <c r="L265" s="295"/>
      <c r="M265" s="394"/>
      <c r="N265" s="395"/>
      <c r="O265" s="396"/>
      <c r="P265" s="415"/>
      <c r="Q265" s="398"/>
    </row>
    <row r="266" spans="1:17" ht="56.25" x14ac:dyDescent="0.2">
      <c r="A266" s="246" t="s">
        <v>806</v>
      </c>
      <c r="B266" s="46" t="s">
        <v>807</v>
      </c>
      <c r="C266" s="47" t="s">
        <v>149</v>
      </c>
      <c r="D266" s="29" t="s">
        <v>808</v>
      </c>
      <c r="E266" s="30" t="s">
        <v>173</v>
      </c>
      <c r="F266" s="48">
        <v>6</v>
      </c>
      <c r="G266" s="45">
        <v>244.92</v>
      </c>
      <c r="H266" s="238">
        <v>0.22289999999999999</v>
      </c>
      <c r="I266" s="284">
        <f t="shared" si="50"/>
        <v>299.51</v>
      </c>
      <c r="J266" s="28">
        <f t="shared" si="51"/>
        <v>1797.06</v>
      </c>
      <c r="K266" s="28"/>
      <c r="L266" s="295"/>
      <c r="M266" s="394"/>
      <c r="N266" s="395"/>
      <c r="O266" s="396"/>
      <c r="P266" s="415"/>
      <c r="Q266" s="398"/>
    </row>
    <row r="267" spans="1:17" ht="45" x14ac:dyDescent="0.2">
      <c r="A267" s="246" t="s">
        <v>809</v>
      </c>
      <c r="B267" s="46" t="s">
        <v>810</v>
      </c>
      <c r="C267" s="47" t="s">
        <v>149</v>
      </c>
      <c r="D267" s="29" t="s">
        <v>811</v>
      </c>
      <c r="E267" s="30" t="s">
        <v>173</v>
      </c>
      <c r="F267" s="48">
        <v>2</v>
      </c>
      <c r="G267" s="45">
        <v>276.17</v>
      </c>
      <c r="H267" s="238">
        <v>0.22289999999999999</v>
      </c>
      <c r="I267" s="284">
        <f t="shared" si="50"/>
        <v>337.72</v>
      </c>
      <c r="J267" s="28">
        <f t="shared" si="51"/>
        <v>675.44</v>
      </c>
      <c r="K267" s="28"/>
      <c r="L267" s="295"/>
      <c r="M267" s="394"/>
      <c r="N267" s="395"/>
      <c r="O267" s="396"/>
      <c r="P267" s="415"/>
      <c r="Q267" s="398"/>
    </row>
    <row r="268" spans="1:17" x14ac:dyDescent="0.2">
      <c r="A268" s="252" t="s">
        <v>812</v>
      </c>
      <c r="B268" s="253"/>
      <c r="C268" s="254"/>
      <c r="D268" s="268" t="s">
        <v>813</v>
      </c>
      <c r="E268" s="269"/>
      <c r="F268" s="270"/>
      <c r="G268" s="258"/>
      <c r="H268" s="271"/>
      <c r="I268" s="288"/>
      <c r="J268" s="289"/>
      <c r="K268" s="304">
        <f>SUM(J269:J270)</f>
        <v>5638.9599999999991</v>
      </c>
      <c r="L268" s="302"/>
      <c r="M268" s="406"/>
      <c r="N268" s="407"/>
      <c r="O268" s="408"/>
      <c r="P268" s="414">
        <f>SUM(O269:O270)</f>
        <v>0</v>
      </c>
      <c r="Q268" s="411"/>
    </row>
    <row r="269" spans="1:17" ht="45" x14ac:dyDescent="0.2">
      <c r="A269" s="246" t="s">
        <v>814</v>
      </c>
      <c r="B269" s="46" t="s">
        <v>815</v>
      </c>
      <c r="C269" s="47" t="s">
        <v>113</v>
      </c>
      <c r="D269" s="29" t="s">
        <v>816</v>
      </c>
      <c r="E269" s="30" t="s">
        <v>173</v>
      </c>
      <c r="F269" s="48">
        <v>26</v>
      </c>
      <c r="G269" s="45">
        <v>165.17</v>
      </c>
      <c r="H269" s="238">
        <v>0.22289999999999999</v>
      </c>
      <c r="I269" s="284">
        <f t="shared" ref="I269:I270" si="52">TRUNC(G269*(1+H269),2)</f>
        <v>201.98</v>
      </c>
      <c r="J269" s="28">
        <f t="shared" ref="J269:J270" si="53">TRUNC(F269*I269,2)</f>
        <v>5251.48</v>
      </c>
      <c r="K269" s="28"/>
      <c r="L269" s="295"/>
      <c r="M269" s="394"/>
      <c r="N269" s="395"/>
      <c r="O269" s="396"/>
      <c r="P269" s="415"/>
      <c r="Q269" s="398"/>
    </row>
    <row r="270" spans="1:17" ht="22.5" x14ac:dyDescent="0.2">
      <c r="A270" s="246" t="s">
        <v>817</v>
      </c>
      <c r="B270" s="46" t="s">
        <v>818</v>
      </c>
      <c r="C270" s="47" t="s">
        <v>118</v>
      </c>
      <c r="D270" s="29" t="s">
        <v>819</v>
      </c>
      <c r="E270" s="30" t="s">
        <v>173</v>
      </c>
      <c r="F270" s="48">
        <v>1</v>
      </c>
      <c r="G270" s="45">
        <v>316.86</v>
      </c>
      <c r="H270" s="238">
        <v>0.22289999999999999</v>
      </c>
      <c r="I270" s="284">
        <f t="shared" si="52"/>
        <v>387.48</v>
      </c>
      <c r="J270" s="28">
        <f t="shared" si="53"/>
        <v>387.48</v>
      </c>
      <c r="K270" s="28"/>
      <c r="L270" s="295"/>
      <c r="M270" s="394"/>
      <c r="N270" s="395"/>
      <c r="O270" s="396"/>
      <c r="P270" s="415"/>
      <c r="Q270" s="398"/>
    </row>
    <row r="271" spans="1:17" x14ac:dyDescent="0.2">
      <c r="A271" s="252" t="s">
        <v>820</v>
      </c>
      <c r="B271" s="253"/>
      <c r="C271" s="254"/>
      <c r="D271" s="268" t="s">
        <v>821</v>
      </c>
      <c r="E271" s="269"/>
      <c r="F271" s="270"/>
      <c r="G271" s="258"/>
      <c r="H271" s="271"/>
      <c r="I271" s="288"/>
      <c r="J271" s="289"/>
      <c r="K271" s="304">
        <f>SUM(J272:J275)</f>
        <v>2680.6800000000003</v>
      </c>
      <c r="L271" s="302"/>
      <c r="M271" s="406"/>
      <c r="N271" s="407"/>
      <c r="O271" s="408"/>
      <c r="P271" s="414">
        <f>SUM(O272:O275)</f>
        <v>0</v>
      </c>
      <c r="Q271" s="411"/>
    </row>
    <row r="272" spans="1:17" ht="22.5" x14ac:dyDescent="0.2">
      <c r="A272" s="246" t="s">
        <v>822</v>
      </c>
      <c r="B272" s="46" t="s">
        <v>823</v>
      </c>
      <c r="C272" s="47" t="s">
        <v>118</v>
      </c>
      <c r="D272" s="29" t="s">
        <v>824</v>
      </c>
      <c r="E272" s="30" t="s">
        <v>173</v>
      </c>
      <c r="F272" s="48">
        <v>12</v>
      </c>
      <c r="G272" s="45">
        <v>119.3</v>
      </c>
      <c r="H272" s="238">
        <v>0.22289999999999999</v>
      </c>
      <c r="I272" s="284">
        <f t="shared" ref="I272:I275" si="54">TRUNC(G272*(1+H272),2)</f>
        <v>145.88999999999999</v>
      </c>
      <c r="J272" s="28">
        <f t="shared" ref="J272:J275" si="55">TRUNC(F272*I272,2)</f>
        <v>1750.68</v>
      </c>
      <c r="K272" s="28"/>
      <c r="L272" s="295"/>
      <c r="M272" s="394"/>
      <c r="N272" s="395"/>
      <c r="O272" s="396"/>
      <c r="P272" s="415"/>
      <c r="Q272" s="398"/>
    </row>
    <row r="273" spans="1:17" ht="33.75" x14ac:dyDescent="0.2">
      <c r="A273" s="260" t="s">
        <v>825</v>
      </c>
      <c r="B273" s="277" t="s">
        <v>826</v>
      </c>
      <c r="C273" s="278" t="s">
        <v>118</v>
      </c>
      <c r="D273" s="279" t="s">
        <v>827</v>
      </c>
      <c r="E273" s="264" t="s">
        <v>173</v>
      </c>
      <c r="F273" s="265">
        <v>14</v>
      </c>
      <c r="G273" s="266">
        <v>27.43</v>
      </c>
      <c r="H273" s="238">
        <v>0.22289999999999999</v>
      </c>
      <c r="I273" s="284">
        <f t="shared" si="54"/>
        <v>33.54</v>
      </c>
      <c r="J273" s="28">
        <f t="shared" si="55"/>
        <v>469.56</v>
      </c>
      <c r="K273" s="301"/>
      <c r="L273" s="302"/>
      <c r="M273" s="394"/>
      <c r="N273" s="395"/>
      <c r="O273" s="396"/>
      <c r="P273" s="410"/>
      <c r="Q273" s="411"/>
    </row>
    <row r="274" spans="1:17" ht="22.5" x14ac:dyDescent="0.2">
      <c r="A274" s="246" t="s">
        <v>828</v>
      </c>
      <c r="B274" s="46" t="s">
        <v>829</v>
      </c>
      <c r="C274" s="47" t="s">
        <v>118</v>
      </c>
      <c r="D274" s="29" t="s">
        <v>830</v>
      </c>
      <c r="E274" s="30" t="s">
        <v>173</v>
      </c>
      <c r="F274" s="48">
        <v>12</v>
      </c>
      <c r="G274" s="45">
        <v>13.1</v>
      </c>
      <c r="H274" s="238">
        <v>0.22289999999999999</v>
      </c>
      <c r="I274" s="284">
        <f t="shared" si="54"/>
        <v>16.010000000000002</v>
      </c>
      <c r="J274" s="28">
        <f t="shared" si="55"/>
        <v>192.12</v>
      </c>
      <c r="K274" s="28"/>
      <c r="L274" s="295"/>
      <c r="M274" s="394"/>
      <c r="N274" s="395"/>
      <c r="O274" s="396"/>
      <c r="P274" s="415"/>
      <c r="Q274" s="398"/>
    </row>
    <row r="275" spans="1:17" ht="33.75" x14ac:dyDescent="0.2">
      <c r="A275" s="260" t="s">
        <v>831</v>
      </c>
      <c r="B275" s="277" t="s">
        <v>832</v>
      </c>
      <c r="C275" s="278" t="s">
        <v>113</v>
      </c>
      <c r="D275" s="279" t="s">
        <v>833</v>
      </c>
      <c r="E275" s="264" t="s">
        <v>173</v>
      </c>
      <c r="F275" s="265">
        <v>8</v>
      </c>
      <c r="G275" s="266">
        <v>27.43</v>
      </c>
      <c r="H275" s="238">
        <v>0.22289999999999999</v>
      </c>
      <c r="I275" s="284">
        <f t="shared" si="54"/>
        <v>33.54</v>
      </c>
      <c r="J275" s="28">
        <f t="shared" si="55"/>
        <v>268.32</v>
      </c>
      <c r="K275" s="301"/>
      <c r="L275" s="302"/>
      <c r="M275" s="394"/>
      <c r="N275" s="395"/>
      <c r="O275" s="396"/>
      <c r="P275" s="410"/>
      <c r="Q275" s="411"/>
    </row>
    <row r="276" spans="1:17" x14ac:dyDescent="0.2">
      <c r="A276" s="239">
        <v>14</v>
      </c>
      <c r="B276" s="247"/>
      <c r="C276" s="248"/>
      <c r="D276" s="272" t="s">
        <v>834</v>
      </c>
      <c r="E276" s="273"/>
      <c r="F276" s="274"/>
      <c r="G276" s="244"/>
      <c r="H276" s="275"/>
      <c r="I276" s="285"/>
      <c r="J276" s="286"/>
      <c r="K276" s="305"/>
      <c r="L276" s="306">
        <f>SUM(K277:K279)</f>
        <v>5000.3700000000008</v>
      </c>
      <c r="M276" s="400"/>
      <c r="N276" s="401"/>
      <c r="O276" s="402"/>
      <c r="P276" s="416"/>
      <c r="Q276" s="417">
        <f>SUM(P277:P279)</f>
        <v>0</v>
      </c>
    </row>
    <row r="277" spans="1:17" x14ac:dyDescent="0.2">
      <c r="A277" s="252" t="s">
        <v>835</v>
      </c>
      <c r="B277" s="253"/>
      <c r="C277" s="254"/>
      <c r="D277" s="255" t="s">
        <v>836</v>
      </c>
      <c r="E277" s="256"/>
      <c r="F277" s="270"/>
      <c r="G277" s="258"/>
      <c r="H277" s="259"/>
      <c r="I277" s="288"/>
      <c r="J277" s="289"/>
      <c r="K277" s="300">
        <f>SUM(J278)</f>
        <v>156.01</v>
      </c>
      <c r="L277" s="295"/>
      <c r="M277" s="406"/>
      <c r="N277" s="407"/>
      <c r="O277" s="408"/>
      <c r="P277" s="409">
        <f>SUM(O278)</f>
        <v>0</v>
      </c>
      <c r="Q277" s="398"/>
    </row>
    <row r="278" spans="1:17" ht="22.5" x14ac:dyDescent="0.2">
      <c r="A278" s="246" t="s">
        <v>837</v>
      </c>
      <c r="B278" s="46" t="s">
        <v>838</v>
      </c>
      <c r="C278" s="47" t="s">
        <v>118</v>
      </c>
      <c r="D278" s="29" t="s">
        <v>839</v>
      </c>
      <c r="E278" s="30" t="s">
        <v>173</v>
      </c>
      <c r="F278" s="48">
        <v>1</v>
      </c>
      <c r="G278" s="45">
        <v>127.58</v>
      </c>
      <c r="H278" s="238">
        <v>0.22289999999999999</v>
      </c>
      <c r="I278" s="284">
        <f t="shared" ref="I278" si="56">TRUNC(G278*(1+H278),2)</f>
        <v>156.01</v>
      </c>
      <c r="J278" s="28">
        <f t="shared" ref="J278" si="57">TRUNC(F278*I278,2)</f>
        <v>156.01</v>
      </c>
      <c r="K278" s="28"/>
      <c r="L278" s="295"/>
      <c r="M278" s="394"/>
      <c r="N278" s="395"/>
      <c r="O278" s="396"/>
      <c r="P278" s="415"/>
      <c r="Q278" s="398"/>
    </row>
    <row r="279" spans="1:17" ht="33.75" x14ac:dyDescent="0.2">
      <c r="A279" s="252" t="s">
        <v>840</v>
      </c>
      <c r="B279" s="253"/>
      <c r="C279" s="254"/>
      <c r="D279" s="268" t="s">
        <v>841</v>
      </c>
      <c r="E279" s="269"/>
      <c r="F279" s="270"/>
      <c r="G279" s="258"/>
      <c r="H279" s="271"/>
      <c r="I279" s="288"/>
      <c r="J279" s="289"/>
      <c r="K279" s="304">
        <f>SUM(J280:J281)</f>
        <v>4844.3600000000006</v>
      </c>
      <c r="L279" s="295"/>
      <c r="M279" s="406"/>
      <c r="N279" s="407"/>
      <c r="O279" s="408"/>
      <c r="P279" s="414">
        <f>SUM(O280:O281)</f>
        <v>0</v>
      </c>
      <c r="Q279" s="398"/>
    </row>
    <row r="280" spans="1:17" ht="33.75" x14ac:dyDescent="0.2">
      <c r="A280" s="246" t="s">
        <v>842</v>
      </c>
      <c r="B280" s="46" t="s">
        <v>799</v>
      </c>
      <c r="C280" s="47" t="s">
        <v>118</v>
      </c>
      <c r="D280" s="29" t="s">
        <v>800</v>
      </c>
      <c r="E280" s="30" t="s">
        <v>173</v>
      </c>
      <c r="F280" s="48">
        <v>3</v>
      </c>
      <c r="G280" s="45">
        <v>751.07</v>
      </c>
      <c r="H280" s="238">
        <v>0.22289999999999999</v>
      </c>
      <c r="I280" s="284">
        <f t="shared" ref="I280:I281" si="58">TRUNC(G280*(1+H280),2)</f>
        <v>918.48</v>
      </c>
      <c r="J280" s="28">
        <f t="shared" ref="J280:J281" si="59">TRUNC(F280*I280,2)</f>
        <v>2755.44</v>
      </c>
      <c r="K280" s="28"/>
      <c r="L280" s="295"/>
      <c r="M280" s="394"/>
      <c r="N280" s="395"/>
      <c r="O280" s="396"/>
      <c r="P280" s="415"/>
      <c r="Q280" s="398"/>
    </row>
    <row r="281" spans="1:17" ht="33.75" x14ac:dyDescent="0.2">
      <c r="A281" s="246" t="s">
        <v>843</v>
      </c>
      <c r="B281" s="46" t="s">
        <v>844</v>
      </c>
      <c r="C281" s="47" t="s">
        <v>118</v>
      </c>
      <c r="D281" s="29" t="s">
        <v>845</v>
      </c>
      <c r="E281" s="30" t="s">
        <v>173</v>
      </c>
      <c r="F281" s="48">
        <v>4</v>
      </c>
      <c r="G281" s="45">
        <v>427.05</v>
      </c>
      <c r="H281" s="238">
        <v>0.22289999999999999</v>
      </c>
      <c r="I281" s="284">
        <f t="shared" si="58"/>
        <v>522.23</v>
      </c>
      <c r="J281" s="28">
        <f t="shared" si="59"/>
        <v>2088.92</v>
      </c>
      <c r="K281" s="28"/>
      <c r="L281" s="295"/>
      <c r="M281" s="394"/>
      <c r="N281" s="395"/>
      <c r="O281" s="396"/>
      <c r="P281" s="415"/>
      <c r="Q281" s="398"/>
    </row>
    <row r="282" spans="1:17" x14ac:dyDescent="0.2">
      <c r="A282" s="239">
        <v>15</v>
      </c>
      <c r="B282" s="247"/>
      <c r="C282" s="248"/>
      <c r="D282" s="272" t="s">
        <v>846</v>
      </c>
      <c r="E282" s="273"/>
      <c r="F282" s="274"/>
      <c r="G282" s="244"/>
      <c r="H282" s="275"/>
      <c r="I282" s="285"/>
      <c r="J282" s="286"/>
      <c r="K282" s="305">
        <f>SUM(J283:J293)</f>
        <v>63782.920000000006</v>
      </c>
      <c r="L282" s="306">
        <f>K282</f>
        <v>63782.920000000006</v>
      </c>
      <c r="M282" s="400"/>
      <c r="N282" s="401"/>
      <c r="O282" s="402"/>
      <c r="P282" s="416">
        <f>SUM(O283:O293)</f>
        <v>0</v>
      </c>
      <c r="Q282" s="417">
        <f>P282</f>
        <v>0</v>
      </c>
    </row>
    <row r="283" spans="1:17" ht="33.75" x14ac:dyDescent="0.2">
      <c r="A283" s="246" t="s">
        <v>847</v>
      </c>
      <c r="B283" s="46" t="s">
        <v>848</v>
      </c>
      <c r="C283" s="47" t="s">
        <v>118</v>
      </c>
      <c r="D283" s="29" t="s">
        <v>849</v>
      </c>
      <c r="E283" s="30" t="s">
        <v>173</v>
      </c>
      <c r="F283" s="48">
        <v>1</v>
      </c>
      <c r="G283" s="45">
        <v>2460.27</v>
      </c>
      <c r="H283" s="238">
        <v>0.22289999999999999</v>
      </c>
      <c r="I283" s="284">
        <f t="shared" ref="I283:I293" si="60">TRUNC(G283*(1+H283),2)</f>
        <v>3008.66</v>
      </c>
      <c r="J283" s="28">
        <f t="shared" ref="J283:J293" si="61">TRUNC(F283*I283,2)</f>
        <v>3008.66</v>
      </c>
      <c r="K283" s="28"/>
      <c r="L283" s="295"/>
      <c r="M283" s="394"/>
      <c r="N283" s="395"/>
      <c r="O283" s="396"/>
      <c r="P283" s="415"/>
      <c r="Q283" s="398"/>
    </row>
    <row r="284" spans="1:17" ht="33.75" x14ac:dyDescent="0.2">
      <c r="A284" s="246" t="s">
        <v>850</v>
      </c>
      <c r="B284" s="46" t="s">
        <v>851</v>
      </c>
      <c r="C284" s="47" t="s">
        <v>118</v>
      </c>
      <c r="D284" s="29" t="s">
        <v>852</v>
      </c>
      <c r="E284" s="30" t="s">
        <v>173</v>
      </c>
      <c r="F284" s="48">
        <v>1</v>
      </c>
      <c r="G284" s="45">
        <v>7680.59</v>
      </c>
      <c r="H284" s="238">
        <v>0.22289999999999999</v>
      </c>
      <c r="I284" s="284">
        <f t="shared" si="60"/>
        <v>9392.59</v>
      </c>
      <c r="J284" s="28">
        <f t="shared" si="61"/>
        <v>9392.59</v>
      </c>
      <c r="K284" s="28"/>
      <c r="L284" s="295"/>
      <c r="M284" s="394"/>
      <c r="N284" s="395"/>
      <c r="O284" s="396"/>
      <c r="P284" s="415"/>
      <c r="Q284" s="398"/>
    </row>
    <row r="285" spans="1:17" x14ac:dyDescent="0.2">
      <c r="A285" s="246" t="s">
        <v>853</v>
      </c>
      <c r="B285" s="46" t="s">
        <v>854</v>
      </c>
      <c r="C285" s="47" t="s">
        <v>118</v>
      </c>
      <c r="D285" s="29" t="s">
        <v>855</v>
      </c>
      <c r="E285" s="30" t="s">
        <v>115</v>
      </c>
      <c r="F285" s="48">
        <v>0.26500000000000001</v>
      </c>
      <c r="G285" s="45">
        <v>733.5</v>
      </c>
      <c r="H285" s="238">
        <v>0.22289999999999999</v>
      </c>
      <c r="I285" s="284">
        <f t="shared" si="60"/>
        <v>896.99</v>
      </c>
      <c r="J285" s="28">
        <f t="shared" si="61"/>
        <v>237.7</v>
      </c>
      <c r="K285" s="28"/>
      <c r="L285" s="295"/>
      <c r="M285" s="394"/>
      <c r="N285" s="395"/>
      <c r="O285" s="396"/>
      <c r="P285" s="415"/>
      <c r="Q285" s="398"/>
    </row>
    <row r="286" spans="1:17" ht="22.5" x14ac:dyDescent="0.2">
      <c r="A286" s="246" t="s">
        <v>856</v>
      </c>
      <c r="B286" s="46" t="s">
        <v>857</v>
      </c>
      <c r="C286" s="47" t="s">
        <v>118</v>
      </c>
      <c r="D286" s="29" t="s">
        <v>858</v>
      </c>
      <c r="E286" s="30" t="s">
        <v>216</v>
      </c>
      <c r="F286" s="48">
        <v>145.06</v>
      </c>
      <c r="G286" s="45">
        <v>35.049999999999997</v>
      </c>
      <c r="H286" s="238">
        <v>0.22289999999999999</v>
      </c>
      <c r="I286" s="284">
        <f t="shared" si="60"/>
        <v>42.86</v>
      </c>
      <c r="J286" s="28">
        <f t="shared" si="61"/>
        <v>6217.27</v>
      </c>
      <c r="K286" s="28"/>
      <c r="L286" s="295"/>
      <c r="M286" s="394"/>
      <c r="N286" s="395"/>
      <c r="O286" s="396"/>
      <c r="P286" s="415"/>
      <c r="Q286" s="398"/>
    </row>
    <row r="287" spans="1:17" ht="33.75" x14ac:dyDescent="0.2">
      <c r="A287" s="260" t="s">
        <v>859</v>
      </c>
      <c r="B287" s="277" t="s">
        <v>860</v>
      </c>
      <c r="C287" s="278" t="s">
        <v>118</v>
      </c>
      <c r="D287" s="279" t="s">
        <v>861</v>
      </c>
      <c r="E287" s="264" t="s">
        <v>245</v>
      </c>
      <c r="F287" s="265">
        <v>26.26</v>
      </c>
      <c r="G287" s="266">
        <v>53.84</v>
      </c>
      <c r="H287" s="238">
        <v>0.22289999999999999</v>
      </c>
      <c r="I287" s="284">
        <f t="shared" si="60"/>
        <v>65.84</v>
      </c>
      <c r="J287" s="28">
        <f t="shared" si="61"/>
        <v>1728.95</v>
      </c>
      <c r="K287" s="301"/>
      <c r="L287" s="302"/>
      <c r="M287" s="394"/>
      <c r="N287" s="395"/>
      <c r="O287" s="396"/>
      <c r="P287" s="410"/>
      <c r="Q287" s="411"/>
    </row>
    <row r="288" spans="1:17" ht="22.5" x14ac:dyDescent="0.2">
      <c r="A288" s="246" t="s">
        <v>862</v>
      </c>
      <c r="B288" s="46" t="s">
        <v>863</v>
      </c>
      <c r="C288" s="47" t="s">
        <v>118</v>
      </c>
      <c r="D288" s="29" t="s">
        <v>864</v>
      </c>
      <c r="E288" s="30" t="s">
        <v>173</v>
      </c>
      <c r="F288" s="48">
        <v>4</v>
      </c>
      <c r="G288" s="45">
        <v>2381.4699999999998</v>
      </c>
      <c r="H288" s="238">
        <v>0.22289999999999999</v>
      </c>
      <c r="I288" s="284">
        <f t="shared" si="60"/>
        <v>2912.29</v>
      </c>
      <c r="J288" s="28">
        <f t="shared" si="61"/>
        <v>11649.16</v>
      </c>
      <c r="K288" s="28"/>
      <c r="L288" s="295"/>
      <c r="M288" s="394"/>
      <c r="N288" s="395"/>
      <c r="O288" s="396"/>
      <c r="P288" s="415"/>
      <c r="Q288" s="398"/>
    </row>
    <row r="289" spans="1:17" x14ac:dyDescent="0.2">
      <c r="A289" s="246" t="s">
        <v>865</v>
      </c>
      <c r="B289" s="46" t="s">
        <v>866</v>
      </c>
      <c r="C289" s="47" t="s">
        <v>118</v>
      </c>
      <c r="D289" s="29" t="s">
        <v>867</v>
      </c>
      <c r="E289" s="30" t="s">
        <v>280</v>
      </c>
      <c r="F289" s="48">
        <v>2</v>
      </c>
      <c r="G289" s="45">
        <v>34.28</v>
      </c>
      <c r="H289" s="238">
        <v>0.22289999999999999</v>
      </c>
      <c r="I289" s="284">
        <f t="shared" si="60"/>
        <v>41.92</v>
      </c>
      <c r="J289" s="28">
        <f t="shared" si="61"/>
        <v>83.84</v>
      </c>
      <c r="K289" s="28"/>
      <c r="L289" s="295"/>
      <c r="M289" s="394"/>
      <c r="N289" s="395"/>
      <c r="O289" s="396"/>
      <c r="P289" s="415"/>
      <c r="Q289" s="398"/>
    </row>
    <row r="290" spans="1:17" ht="22.5" x14ac:dyDescent="0.2">
      <c r="A290" s="260" t="s">
        <v>868</v>
      </c>
      <c r="B290" s="277" t="s">
        <v>869</v>
      </c>
      <c r="C290" s="278" t="s">
        <v>118</v>
      </c>
      <c r="D290" s="279" t="s">
        <v>870</v>
      </c>
      <c r="E290" s="264" t="s">
        <v>280</v>
      </c>
      <c r="F290" s="265">
        <v>30</v>
      </c>
      <c r="G290" s="266">
        <v>43.16</v>
      </c>
      <c r="H290" s="238">
        <v>0.22289999999999999</v>
      </c>
      <c r="I290" s="284">
        <f t="shared" si="60"/>
        <v>52.78</v>
      </c>
      <c r="J290" s="28">
        <f t="shared" si="61"/>
        <v>1583.4</v>
      </c>
      <c r="K290" s="301"/>
      <c r="L290" s="302"/>
      <c r="M290" s="394"/>
      <c r="N290" s="395"/>
      <c r="O290" s="396"/>
      <c r="P290" s="410"/>
      <c r="Q290" s="411"/>
    </row>
    <row r="291" spans="1:17" x14ac:dyDescent="0.2">
      <c r="A291" s="246" t="s">
        <v>871</v>
      </c>
      <c r="B291" s="46" t="s">
        <v>872</v>
      </c>
      <c r="C291" s="47" t="s">
        <v>118</v>
      </c>
      <c r="D291" s="29" t="s">
        <v>873</v>
      </c>
      <c r="E291" s="30" t="s">
        <v>280</v>
      </c>
      <c r="F291" s="48">
        <v>30</v>
      </c>
      <c r="G291" s="45">
        <v>52.8</v>
      </c>
      <c r="H291" s="238">
        <v>0.22289999999999999</v>
      </c>
      <c r="I291" s="284">
        <f t="shared" si="60"/>
        <v>64.56</v>
      </c>
      <c r="J291" s="28">
        <f t="shared" si="61"/>
        <v>1936.8</v>
      </c>
      <c r="K291" s="28"/>
      <c r="L291" s="295"/>
      <c r="M291" s="394"/>
      <c r="N291" s="395"/>
      <c r="O291" s="396"/>
      <c r="P291" s="415"/>
      <c r="Q291" s="398"/>
    </row>
    <row r="292" spans="1:17" ht="22.5" x14ac:dyDescent="0.2">
      <c r="A292" s="246" t="s">
        <v>874</v>
      </c>
      <c r="B292" s="46" t="s">
        <v>875</v>
      </c>
      <c r="C292" s="47" t="s">
        <v>118</v>
      </c>
      <c r="D292" s="29" t="s">
        <v>876</v>
      </c>
      <c r="E292" s="30" t="s">
        <v>173</v>
      </c>
      <c r="F292" s="48">
        <v>3</v>
      </c>
      <c r="G292" s="45">
        <v>5468.49</v>
      </c>
      <c r="H292" s="238">
        <v>0.22289999999999999</v>
      </c>
      <c r="I292" s="284">
        <f t="shared" si="60"/>
        <v>6687.41</v>
      </c>
      <c r="J292" s="28">
        <f t="shared" si="61"/>
        <v>20062.23</v>
      </c>
      <c r="K292" s="28"/>
      <c r="L292" s="295"/>
      <c r="M292" s="394"/>
      <c r="N292" s="395"/>
      <c r="O292" s="396"/>
      <c r="P292" s="415"/>
      <c r="Q292" s="398"/>
    </row>
    <row r="293" spans="1:17" ht="22.5" x14ac:dyDescent="0.2">
      <c r="A293" s="246" t="s">
        <v>877</v>
      </c>
      <c r="B293" s="46" t="s">
        <v>878</v>
      </c>
      <c r="C293" s="47" t="s">
        <v>118</v>
      </c>
      <c r="D293" s="29" t="s">
        <v>879</v>
      </c>
      <c r="E293" s="30" t="s">
        <v>173</v>
      </c>
      <c r="F293" s="48">
        <v>1</v>
      </c>
      <c r="G293" s="45">
        <v>6445.6</v>
      </c>
      <c r="H293" s="238">
        <v>0.22289999999999999</v>
      </c>
      <c r="I293" s="284">
        <f t="shared" si="60"/>
        <v>7882.32</v>
      </c>
      <c r="J293" s="28">
        <f t="shared" si="61"/>
        <v>7882.32</v>
      </c>
      <c r="K293" s="28"/>
      <c r="L293" s="295"/>
      <c r="M293" s="394"/>
      <c r="N293" s="395"/>
      <c r="O293" s="396"/>
      <c r="P293" s="415"/>
      <c r="Q293" s="398"/>
    </row>
    <row r="294" spans="1:17" x14ac:dyDescent="0.2">
      <c r="A294" s="239">
        <v>16</v>
      </c>
      <c r="B294" s="247"/>
      <c r="C294" s="248"/>
      <c r="D294" s="272" t="s">
        <v>45</v>
      </c>
      <c r="E294" s="273"/>
      <c r="F294" s="274"/>
      <c r="G294" s="244"/>
      <c r="H294" s="275"/>
      <c r="I294" s="285"/>
      <c r="J294" s="286"/>
      <c r="K294" s="305">
        <f>SUM(J295:J300)</f>
        <v>45163.44</v>
      </c>
      <c r="L294" s="306">
        <f>SUM(K294)</f>
        <v>45163.44</v>
      </c>
      <c r="M294" s="400"/>
      <c r="N294" s="401"/>
      <c r="O294" s="402"/>
      <c r="P294" s="416">
        <f>SUM(O295:O300)</f>
        <v>0</v>
      </c>
      <c r="Q294" s="417">
        <f>SUM(P294)</f>
        <v>0</v>
      </c>
    </row>
    <row r="295" spans="1:17" ht="67.5" x14ac:dyDescent="0.2">
      <c r="A295" s="246" t="s">
        <v>880</v>
      </c>
      <c r="B295" s="46" t="s">
        <v>881</v>
      </c>
      <c r="C295" s="47" t="s">
        <v>113</v>
      </c>
      <c r="D295" s="29" t="s">
        <v>882</v>
      </c>
      <c r="E295" s="30" t="s">
        <v>115</v>
      </c>
      <c r="F295" s="48">
        <v>101.45</v>
      </c>
      <c r="G295" s="45">
        <v>90.7</v>
      </c>
      <c r="H295" s="238">
        <v>0.22289999999999999</v>
      </c>
      <c r="I295" s="284">
        <f t="shared" ref="I295:I300" si="62">TRUNC(G295*(1+H295),2)</f>
        <v>110.91</v>
      </c>
      <c r="J295" s="28">
        <f t="shared" ref="J295:J300" si="63">TRUNC(F295*I295,2)</f>
        <v>11251.81</v>
      </c>
      <c r="K295" s="28"/>
      <c r="L295" s="295"/>
      <c r="M295" s="394"/>
      <c r="N295" s="395"/>
      <c r="O295" s="396"/>
      <c r="P295" s="415"/>
      <c r="Q295" s="398"/>
    </row>
    <row r="296" spans="1:17" ht="33.75" x14ac:dyDescent="0.2">
      <c r="A296" s="246" t="s">
        <v>883</v>
      </c>
      <c r="B296" s="46" t="s">
        <v>884</v>
      </c>
      <c r="C296" s="47" t="s">
        <v>113</v>
      </c>
      <c r="D296" s="29" t="s">
        <v>885</v>
      </c>
      <c r="E296" s="30" t="s">
        <v>280</v>
      </c>
      <c r="F296" s="48">
        <v>84.54</v>
      </c>
      <c r="G296" s="45">
        <v>37.22</v>
      </c>
      <c r="H296" s="238">
        <v>0.22289999999999999</v>
      </c>
      <c r="I296" s="284">
        <f t="shared" si="62"/>
        <v>45.51</v>
      </c>
      <c r="J296" s="28">
        <f t="shared" si="63"/>
        <v>3847.41</v>
      </c>
      <c r="K296" s="28"/>
      <c r="L296" s="295"/>
      <c r="M296" s="394"/>
      <c r="N296" s="395"/>
      <c r="O296" s="396"/>
      <c r="P296" s="415"/>
      <c r="Q296" s="398"/>
    </row>
    <row r="297" spans="1:17" ht="33.75" x14ac:dyDescent="0.2">
      <c r="A297" s="260" t="s">
        <v>886</v>
      </c>
      <c r="B297" s="277" t="s">
        <v>887</v>
      </c>
      <c r="C297" s="278" t="s">
        <v>113</v>
      </c>
      <c r="D297" s="279" t="s">
        <v>888</v>
      </c>
      <c r="E297" s="264" t="s">
        <v>115</v>
      </c>
      <c r="F297" s="265">
        <v>57.6</v>
      </c>
      <c r="G297" s="266">
        <v>176.95</v>
      </c>
      <c r="H297" s="238">
        <v>0.22289999999999999</v>
      </c>
      <c r="I297" s="284">
        <f t="shared" si="62"/>
        <v>216.39</v>
      </c>
      <c r="J297" s="28">
        <f t="shared" si="63"/>
        <v>12464.06</v>
      </c>
      <c r="K297" s="301"/>
      <c r="L297" s="302"/>
      <c r="M297" s="394"/>
      <c r="N297" s="395"/>
      <c r="O297" s="396"/>
      <c r="P297" s="410"/>
      <c r="Q297" s="411"/>
    </row>
    <row r="298" spans="1:17" ht="45" x14ac:dyDescent="0.2">
      <c r="A298" s="246" t="s">
        <v>889</v>
      </c>
      <c r="B298" s="46" t="s">
        <v>890</v>
      </c>
      <c r="C298" s="47" t="s">
        <v>113</v>
      </c>
      <c r="D298" s="29" t="s">
        <v>891</v>
      </c>
      <c r="E298" s="30" t="s">
        <v>280</v>
      </c>
      <c r="F298" s="48">
        <v>50.13</v>
      </c>
      <c r="G298" s="45">
        <v>105.95</v>
      </c>
      <c r="H298" s="238">
        <v>0.22289999999999999</v>
      </c>
      <c r="I298" s="284">
        <f t="shared" si="62"/>
        <v>129.56</v>
      </c>
      <c r="J298" s="28">
        <f t="shared" si="63"/>
        <v>6494.84</v>
      </c>
      <c r="K298" s="28"/>
      <c r="L298" s="295"/>
      <c r="M298" s="394"/>
      <c r="N298" s="395"/>
      <c r="O298" s="396"/>
      <c r="P298" s="415"/>
      <c r="Q298" s="398"/>
    </row>
    <row r="299" spans="1:17" ht="67.5" x14ac:dyDescent="0.2">
      <c r="A299" s="246" t="s">
        <v>892</v>
      </c>
      <c r="B299" s="46" t="s">
        <v>893</v>
      </c>
      <c r="C299" s="47" t="s">
        <v>149</v>
      </c>
      <c r="D299" s="29" t="s">
        <v>894</v>
      </c>
      <c r="E299" s="30" t="s">
        <v>115</v>
      </c>
      <c r="F299" s="48">
        <v>219.04</v>
      </c>
      <c r="G299" s="45">
        <v>4.17</v>
      </c>
      <c r="H299" s="238">
        <v>0.22289999999999999</v>
      </c>
      <c r="I299" s="284">
        <f t="shared" si="62"/>
        <v>5.09</v>
      </c>
      <c r="J299" s="28">
        <f t="shared" si="63"/>
        <v>1114.9100000000001</v>
      </c>
      <c r="K299" s="28"/>
      <c r="L299" s="295"/>
      <c r="M299" s="394"/>
      <c r="N299" s="395"/>
      <c r="O299" s="396"/>
      <c r="P299" s="415"/>
      <c r="Q299" s="398"/>
    </row>
    <row r="300" spans="1:17" ht="90" x14ac:dyDescent="0.2">
      <c r="A300" s="246" t="s">
        <v>895</v>
      </c>
      <c r="B300" s="46" t="s">
        <v>896</v>
      </c>
      <c r="C300" s="47" t="s">
        <v>149</v>
      </c>
      <c r="D300" s="29" t="s">
        <v>897</v>
      </c>
      <c r="E300" s="30" t="s">
        <v>115</v>
      </c>
      <c r="F300" s="48">
        <v>219.04</v>
      </c>
      <c r="G300" s="45">
        <v>37.299999999999997</v>
      </c>
      <c r="H300" s="238">
        <v>0.22289999999999999</v>
      </c>
      <c r="I300" s="284">
        <f t="shared" si="62"/>
        <v>45.61</v>
      </c>
      <c r="J300" s="28">
        <f t="shared" si="63"/>
        <v>9990.41</v>
      </c>
      <c r="K300" s="28"/>
      <c r="L300" s="295"/>
      <c r="M300" s="394"/>
      <c r="N300" s="395"/>
      <c r="O300" s="396"/>
      <c r="P300" s="415"/>
      <c r="Q300" s="398"/>
    </row>
    <row r="301" spans="1:17" x14ac:dyDescent="0.2">
      <c r="A301" s="239">
        <v>17</v>
      </c>
      <c r="B301" s="247"/>
      <c r="C301" s="248"/>
      <c r="D301" s="272" t="s">
        <v>898</v>
      </c>
      <c r="E301" s="273"/>
      <c r="F301" s="274"/>
      <c r="G301" s="244"/>
      <c r="H301" s="275"/>
      <c r="I301" s="285"/>
      <c r="J301" s="286"/>
      <c r="K301" s="305">
        <f>SUM(J302:J303)</f>
        <v>4722.96</v>
      </c>
      <c r="L301" s="306">
        <f>K301</f>
        <v>4722.96</v>
      </c>
      <c r="M301" s="400"/>
      <c r="N301" s="401"/>
      <c r="O301" s="402"/>
      <c r="P301" s="416">
        <f>SUM(O302:O303)</f>
        <v>0</v>
      </c>
      <c r="Q301" s="417">
        <f>P301</f>
        <v>0</v>
      </c>
    </row>
    <row r="302" spans="1:17" ht="33.75" x14ac:dyDescent="0.2">
      <c r="A302" s="246" t="s">
        <v>899</v>
      </c>
      <c r="B302" s="46" t="s">
        <v>900</v>
      </c>
      <c r="C302" s="47" t="s">
        <v>149</v>
      </c>
      <c r="D302" s="29" t="s">
        <v>901</v>
      </c>
      <c r="E302" s="30" t="s">
        <v>115</v>
      </c>
      <c r="F302" s="48">
        <v>61.63</v>
      </c>
      <c r="G302" s="45">
        <v>39.82</v>
      </c>
      <c r="H302" s="238">
        <v>0.22289999999999999</v>
      </c>
      <c r="I302" s="284">
        <f t="shared" ref="I302:I303" si="64">TRUNC(G302*(1+H302),2)</f>
        <v>48.69</v>
      </c>
      <c r="J302" s="28">
        <f t="shared" ref="J302:J303" si="65">TRUNC(F302*I302,2)</f>
        <v>3000.76</v>
      </c>
      <c r="K302" s="28"/>
      <c r="L302" s="295"/>
      <c r="M302" s="394"/>
      <c r="N302" s="395"/>
      <c r="O302" s="396"/>
      <c r="P302" s="415"/>
      <c r="Q302" s="398"/>
    </row>
    <row r="303" spans="1:17" ht="56.25" x14ac:dyDescent="0.2">
      <c r="A303" s="246" t="s">
        <v>902</v>
      </c>
      <c r="B303" s="46" t="s">
        <v>903</v>
      </c>
      <c r="C303" s="47" t="s">
        <v>113</v>
      </c>
      <c r="D303" s="29" t="s">
        <v>904</v>
      </c>
      <c r="E303" s="30" t="s">
        <v>115</v>
      </c>
      <c r="F303" s="48">
        <v>31.6</v>
      </c>
      <c r="G303" s="45">
        <v>44.57</v>
      </c>
      <c r="H303" s="238">
        <v>0.22289999999999999</v>
      </c>
      <c r="I303" s="284">
        <f t="shared" si="64"/>
        <v>54.5</v>
      </c>
      <c r="J303" s="28">
        <f t="shared" si="65"/>
        <v>1722.2</v>
      </c>
      <c r="K303" s="28"/>
      <c r="L303" s="295"/>
      <c r="M303" s="394"/>
      <c r="N303" s="395"/>
      <c r="O303" s="396"/>
      <c r="P303" s="415"/>
      <c r="Q303" s="398"/>
    </row>
    <row r="304" spans="1:17" x14ac:dyDescent="0.2">
      <c r="A304" s="239">
        <v>18</v>
      </c>
      <c r="B304" s="247"/>
      <c r="C304" s="248"/>
      <c r="D304" s="272" t="s">
        <v>46</v>
      </c>
      <c r="E304" s="273"/>
      <c r="F304" s="274"/>
      <c r="G304" s="244"/>
      <c r="H304" s="275"/>
      <c r="I304" s="285"/>
      <c r="J304" s="286"/>
      <c r="K304" s="305">
        <f>SUM(J305:J314)</f>
        <v>68032.799999999988</v>
      </c>
      <c r="L304" s="306">
        <f>K304</f>
        <v>68032.799999999988</v>
      </c>
      <c r="M304" s="400"/>
      <c r="N304" s="401"/>
      <c r="O304" s="402"/>
      <c r="P304" s="416">
        <f>SUM(O305:O314)</f>
        <v>0</v>
      </c>
      <c r="Q304" s="417">
        <f>P304</f>
        <v>0</v>
      </c>
    </row>
    <row r="305" spans="1:17" ht="78.75" x14ac:dyDescent="0.2">
      <c r="A305" s="246" t="s">
        <v>905</v>
      </c>
      <c r="B305" s="46" t="s">
        <v>906</v>
      </c>
      <c r="C305" s="47" t="s">
        <v>149</v>
      </c>
      <c r="D305" s="29" t="s">
        <v>907</v>
      </c>
      <c r="E305" s="30" t="s">
        <v>115</v>
      </c>
      <c r="F305" s="48">
        <v>209.6</v>
      </c>
      <c r="G305" s="45">
        <v>41.2</v>
      </c>
      <c r="H305" s="238">
        <v>0.22289999999999999</v>
      </c>
      <c r="I305" s="284">
        <f t="shared" ref="I305:I314" si="66">TRUNC(G305*(1+H305),2)</f>
        <v>50.38</v>
      </c>
      <c r="J305" s="28">
        <f t="shared" ref="J305:J314" si="67">TRUNC(F305*I305,2)</f>
        <v>10559.64</v>
      </c>
      <c r="K305" s="28"/>
      <c r="L305" s="295"/>
      <c r="M305" s="394"/>
      <c r="N305" s="395"/>
      <c r="O305" s="396"/>
      <c r="P305" s="415"/>
      <c r="Q305" s="398"/>
    </row>
    <row r="306" spans="1:17" ht="56.25" x14ac:dyDescent="0.2">
      <c r="A306" s="246" t="s">
        <v>908</v>
      </c>
      <c r="B306" s="46" t="s">
        <v>909</v>
      </c>
      <c r="C306" s="47" t="s">
        <v>149</v>
      </c>
      <c r="D306" s="29" t="s">
        <v>910</v>
      </c>
      <c r="E306" s="30" t="s">
        <v>115</v>
      </c>
      <c r="F306" s="48">
        <v>7.6</v>
      </c>
      <c r="G306" s="45">
        <v>61.85</v>
      </c>
      <c r="H306" s="238">
        <v>0.22289999999999999</v>
      </c>
      <c r="I306" s="284">
        <f t="shared" si="66"/>
        <v>75.63</v>
      </c>
      <c r="J306" s="28">
        <f t="shared" si="67"/>
        <v>574.78</v>
      </c>
      <c r="K306" s="28"/>
      <c r="L306" s="295"/>
      <c r="M306" s="394"/>
      <c r="N306" s="395"/>
      <c r="O306" s="396"/>
      <c r="P306" s="415"/>
      <c r="Q306" s="398"/>
    </row>
    <row r="307" spans="1:17" ht="67.5" x14ac:dyDescent="0.2">
      <c r="A307" s="246" t="s">
        <v>911</v>
      </c>
      <c r="B307" s="46" t="s">
        <v>912</v>
      </c>
      <c r="C307" s="47" t="s">
        <v>149</v>
      </c>
      <c r="D307" s="29" t="s">
        <v>913</v>
      </c>
      <c r="E307" s="30" t="s">
        <v>115</v>
      </c>
      <c r="F307" s="48">
        <v>115.7</v>
      </c>
      <c r="G307" s="45">
        <v>164.75</v>
      </c>
      <c r="H307" s="238">
        <v>0.22289999999999999</v>
      </c>
      <c r="I307" s="284">
        <f t="shared" si="66"/>
        <v>201.47</v>
      </c>
      <c r="J307" s="28">
        <f t="shared" si="67"/>
        <v>23310.07</v>
      </c>
      <c r="K307" s="28"/>
      <c r="L307" s="295"/>
      <c r="M307" s="394"/>
      <c r="N307" s="395"/>
      <c r="O307" s="396"/>
      <c r="P307" s="415"/>
      <c r="Q307" s="398"/>
    </row>
    <row r="308" spans="1:17" ht="22.5" x14ac:dyDescent="0.2">
      <c r="A308" s="246" t="s">
        <v>914</v>
      </c>
      <c r="B308" s="46" t="s">
        <v>915</v>
      </c>
      <c r="C308" s="47" t="s">
        <v>149</v>
      </c>
      <c r="D308" s="29" t="s">
        <v>916</v>
      </c>
      <c r="E308" s="30" t="s">
        <v>115</v>
      </c>
      <c r="F308" s="48">
        <v>86.3</v>
      </c>
      <c r="G308" s="45">
        <v>151.44</v>
      </c>
      <c r="H308" s="238">
        <v>0.22289999999999999</v>
      </c>
      <c r="I308" s="284">
        <f t="shared" si="66"/>
        <v>185.19</v>
      </c>
      <c r="J308" s="28">
        <f t="shared" si="67"/>
        <v>15981.89</v>
      </c>
      <c r="K308" s="28"/>
      <c r="L308" s="295"/>
      <c r="M308" s="394"/>
      <c r="N308" s="395"/>
      <c r="O308" s="396"/>
      <c r="P308" s="415"/>
      <c r="Q308" s="398"/>
    </row>
    <row r="309" spans="1:17" ht="56.25" x14ac:dyDescent="0.2">
      <c r="A309" s="246" t="s">
        <v>917</v>
      </c>
      <c r="B309" s="46" t="s">
        <v>918</v>
      </c>
      <c r="C309" s="47" t="s">
        <v>149</v>
      </c>
      <c r="D309" s="29" t="s">
        <v>919</v>
      </c>
      <c r="E309" s="30" t="s">
        <v>115</v>
      </c>
      <c r="F309" s="48">
        <v>48.95</v>
      </c>
      <c r="G309" s="45">
        <v>42.99</v>
      </c>
      <c r="H309" s="238">
        <v>0.22289999999999999</v>
      </c>
      <c r="I309" s="284">
        <f t="shared" si="66"/>
        <v>52.57</v>
      </c>
      <c r="J309" s="28">
        <f t="shared" si="67"/>
        <v>2573.3000000000002</v>
      </c>
      <c r="K309" s="28"/>
      <c r="L309" s="295"/>
      <c r="M309" s="394"/>
      <c r="N309" s="395"/>
      <c r="O309" s="396"/>
      <c r="P309" s="415"/>
      <c r="Q309" s="398"/>
    </row>
    <row r="310" spans="1:17" ht="22.5" x14ac:dyDescent="0.2">
      <c r="A310" s="246" t="s">
        <v>920</v>
      </c>
      <c r="B310" s="46" t="s">
        <v>921</v>
      </c>
      <c r="C310" s="47" t="s">
        <v>149</v>
      </c>
      <c r="D310" s="29" t="s">
        <v>922</v>
      </c>
      <c r="E310" s="30" t="s">
        <v>115</v>
      </c>
      <c r="F310" s="48">
        <v>11</v>
      </c>
      <c r="G310" s="45">
        <v>415.77</v>
      </c>
      <c r="H310" s="238">
        <v>0.22289999999999999</v>
      </c>
      <c r="I310" s="284">
        <f t="shared" si="66"/>
        <v>508.44</v>
      </c>
      <c r="J310" s="28">
        <f t="shared" si="67"/>
        <v>5592.84</v>
      </c>
      <c r="K310" s="28"/>
      <c r="L310" s="295"/>
      <c r="M310" s="394"/>
      <c r="N310" s="395"/>
      <c r="O310" s="396"/>
      <c r="P310" s="415"/>
      <c r="Q310" s="398"/>
    </row>
    <row r="311" spans="1:17" x14ac:dyDescent="0.2">
      <c r="A311" s="246" t="s">
        <v>923</v>
      </c>
      <c r="B311" s="46" t="s">
        <v>924</v>
      </c>
      <c r="C311" s="47" t="s">
        <v>118</v>
      </c>
      <c r="D311" s="29" t="s">
        <v>925</v>
      </c>
      <c r="E311" s="30" t="s">
        <v>280</v>
      </c>
      <c r="F311" s="48">
        <v>39.06</v>
      </c>
      <c r="G311" s="45">
        <v>29.26</v>
      </c>
      <c r="H311" s="238">
        <v>0.22289999999999999</v>
      </c>
      <c r="I311" s="284">
        <f t="shared" si="66"/>
        <v>35.78</v>
      </c>
      <c r="J311" s="28">
        <f t="shared" si="67"/>
        <v>1397.56</v>
      </c>
      <c r="K311" s="28"/>
      <c r="L311" s="295"/>
      <c r="M311" s="394"/>
      <c r="N311" s="395"/>
      <c r="O311" s="396"/>
      <c r="P311" s="415"/>
      <c r="Q311" s="398"/>
    </row>
    <row r="312" spans="1:17" ht="22.5" x14ac:dyDescent="0.2">
      <c r="A312" s="246" t="s">
        <v>926</v>
      </c>
      <c r="B312" s="46" t="s">
        <v>927</v>
      </c>
      <c r="C312" s="47" t="s">
        <v>149</v>
      </c>
      <c r="D312" s="29" t="s">
        <v>928</v>
      </c>
      <c r="E312" s="30" t="s">
        <v>280</v>
      </c>
      <c r="F312" s="48">
        <v>51.2</v>
      </c>
      <c r="G312" s="45">
        <v>108</v>
      </c>
      <c r="H312" s="238">
        <v>0.22289999999999999</v>
      </c>
      <c r="I312" s="284">
        <f t="shared" si="66"/>
        <v>132.07</v>
      </c>
      <c r="J312" s="28">
        <f t="shared" si="67"/>
        <v>6761.98</v>
      </c>
      <c r="K312" s="28"/>
      <c r="L312" s="295"/>
      <c r="M312" s="394"/>
      <c r="N312" s="395"/>
      <c r="O312" s="396"/>
      <c r="P312" s="415"/>
      <c r="Q312" s="398"/>
    </row>
    <row r="313" spans="1:17" ht="22.5" x14ac:dyDescent="0.2">
      <c r="A313" s="246" t="s">
        <v>929</v>
      </c>
      <c r="B313" s="46" t="s">
        <v>930</v>
      </c>
      <c r="C313" s="47" t="s">
        <v>118</v>
      </c>
      <c r="D313" s="29" t="s">
        <v>931</v>
      </c>
      <c r="E313" s="30" t="s">
        <v>173</v>
      </c>
      <c r="F313" s="48">
        <v>6</v>
      </c>
      <c r="G313" s="45">
        <v>116.76</v>
      </c>
      <c r="H313" s="238">
        <v>0.22289999999999999</v>
      </c>
      <c r="I313" s="284">
        <f t="shared" si="66"/>
        <v>142.78</v>
      </c>
      <c r="J313" s="28">
        <f t="shared" si="67"/>
        <v>856.68</v>
      </c>
      <c r="K313" s="28"/>
      <c r="L313" s="295"/>
      <c r="M313" s="394"/>
      <c r="N313" s="395"/>
      <c r="O313" s="396"/>
      <c r="P313" s="415"/>
      <c r="Q313" s="398"/>
    </row>
    <row r="314" spans="1:17" ht="45" x14ac:dyDescent="0.2">
      <c r="A314" s="246" t="s">
        <v>932</v>
      </c>
      <c r="B314" s="46" t="s">
        <v>933</v>
      </c>
      <c r="C314" s="47" t="s">
        <v>113</v>
      </c>
      <c r="D314" s="29" t="s">
        <v>934</v>
      </c>
      <c r="E314" s="30" t="s">
        <v>280</v>
      </c>
      <c r="F314" s="48">
        <v>14</v>
      </c>
      <c r="G314" s="45">
        <v>24.77</v>
      </c>
      <c r="H314" s="238">
        <v>0.22289999999999999</v>
      </c>
      <c r="I314" s="284">
        <f t="shared" si="66"/>
        <v>30.29</v>
      </c>
      <c r="J314" s="28">
        <f t="shared" si="67"/>
        <v>424.06</v>
      </c>
      <c r="K314" s="28"/>
      <c r="L314" s="295"/>
      <c r="M314" s="394"/>
      <c r="N314" s="395"/>
      <c r="O314" s="396"/>
      <c r="P314" s="415"/>
      <c r="Q314" s="398"/>
    </row>
    <row r="315" spans="1:17" x14ac:dyDescent="0.2">
      <c r="A315" s="239">
        <v>19</v>
      </c>
      <c r="B315" s="247"/>
      <c r="C315" s="248"/>
      <c r="D315" s="272" t="s">
        <v>28</v>
      </c>
      <c r="E315" s="273"/>
      <c r="F315" s="274"/>
      <c r="G315" s="244"/>
      <c r="H315" s="275"/>
      <c r="I315" s="285"/>
      <c r="J315" s="286"/>
      <c r="K315" s="305"/>
      <c r="L315" s="306">
        <f>SUM(K316:K330)</f>
        <v>55926</v>
      </c>
      <c r="M315" s="400"/>
      <c r="N315" s="401"/>
      <c r="O315" s="402"/>
      <c r="P315" s="416"/>
      <c r="Q315" s="417">
        <f>SUM(P316:P330)</f>
        <v>0</v>
      </c>
    </row>
    <row r="316" spans="1:17" x14ac:dyDescent="0.2">
      <c r="A316" s="252" t="s">
        <v>935</v>
      </c>
      <c r="B316" s="253"/>
      <c r="C316" s="254"/>
      <c r="D316" s="268" t="s">
        <v>936</v>
      </c>
      <c r="E316" s="269"/>
      <c r="F316" s="270"/>
      <c r="G316" s="258"/>
      <c r="H316" s="271"/>
      <c r="I316" s="288"/>
      <c r="J316" s="289"/>
      <c r="K316" s="304">
        <f>SUM(J317:J319)</f>
        <v>1290.3600000000001</v>
      </c>
      <c r="L316" s="295"/>
      <c r="M316" s="406"/>
      <c r="N316" s="407"/>
      <c r="O316" s="408"/>
      <c r="P316" s="414">
        <f>SUM(O317:O319)</f>
        <v>0</v>
      </c>
      <c r="Q316" s="398"/>
    </row>
    <row r="317" spans="1:17" ht="33.75" x14ac:dyDescent="0.2">
      <c r="A317" s="246" t="s">
        <v>937</v>
      </c>
      <c r="B317" s="46" t="s">
        <v>938</v>
      </c>
      <c r="C317" s="47" t="s">
        <v>149</v>
      </c>
      <c r="D317" s="29" t="s">
        <v>939</v>
      </c>
      <c r="E317" s="30" t="s">
        <v>115</v>
      </c>
      <c r="F317" s="48">
        <v>53.88</v>
      </c>
      <c r="G317" s="45">
        <v>2.21</v>
      </c>
      <c r="H317" s="238">
        <v>0.22289999999999999</v>
      </c>
      <c r="I317" s="284">
        <f t="shared" ref="I317:I319" si="68">TRUNC(G317*(1+H317),2)</f>
        <v>2.7</v>
      </c>
      <c r="J317" s="28">
        <f t="shared" ref="J317:J319" si="69">TRUNC(F317*I317,2)</f>
        <v>145.47</v>
      </c>
      <c r="K317" s="28"/>
      <c r="L317" s="295"/>
      <c r="M317" s="394"/>
      <c r="N317" s="395"/>
      <c r="O317" s="396"/>
      <c r="P317" s="415"/>
      <c r="Q317" s="398"/>
    </row>
    <row r="318" spans="1:17" ht="45" x14ac:dyDescent="0.2">
      <c r="A318" s="246" t="s">
        <v>940</v>
      </c>
      <c r="B318" s="46" t="s">
        <v>941</v>
      </c>
      <c r="C318" s="47" t="s">
        <v>149</v>
      </c>
      <c r="D318" s="29" t="s">
        <v>942</v>
      </c>
      <c r="E318" s="30" t="s">
        <v>115</v>
      </c>
      <c r="F318" s="48">
        <v>43.23</v>
      </c>
      <c r="G318" s="45">
        <v>16.760000000000002</v>
      </c>
      <c r="H318" s="238">
        <v>0.22289999999999999</v>
      </c>
      <c r="I318" s="284">
        <f t="shared" si="68"/>
        <v>20.49</v>
      </c>
      <c r="J318" s="28">
        <f t="shared" si="69"/>
        <v>885.78</v>
      </c>
      <c r="K318" s="28"/>
      <c r="L318" s="295"/>
      <c r="M318" s="394"/>
      <c r="N318" s="395"/>
      <c r="O318" s="396"/>
      <c r="P318" s="415"/>
      <c r="Q318" s="398"/>
    </row>
    <row r="319" spans="1:17" ht="33.75" x14ac:dyDescent="0.2">
      <c r="A319" s="246" t="s">
        <v>943</v>
      </c>
      <c r="B319" s="46" t="s">
        <v>944</v>
      </c>
      <c r="C319" s="47" t="s">
        <v>149</v>
      </c>
      <c r="D319" s="29" t="s">
        <v>945</v>
      </c>
      <c r="E319" s="30" t="s">
        <v>115</v>
      </c>
      <c r="F319" s="48">
        <v>10.65</v>
      </c>
      <c r="G319" s="45">
        <v>19.899999999999999</v>
      </c>
      <c r="H319" s="238">
        <v>0.22289999999999999</v>
      </c>
      <c r="I319" s="284">
        <f t="shared" si="68"/>
        <v>24.33</v>
      </c>
      <c r="J319" s="28">
        <f t="shared" si="69"/>
        <v>259.11</v>
      </c>
      <c r="K319" s="28"/>
      <c r="L319" s="295"/>
      <c r="M319" s="394"/>
      <c r="N319" s="395"/>
      <c r="O319" s="396"/>
      <c r="P319" s="415"/>
      <c r="Q319" s="398"/>
    </row>
    <row r="320" spans="1:17" x14ac:dyDescent="0.2">
      <c r="A320" s="252" t="s">
        <v>946</v>
      </c>
      <c r="B320" s="253"/>
      <c r="C320" s="254"/>
      <c r="D320" s="268" t="s">
        <v>947</v>
      </c>
      <c r="E320" s="269"/>
      <c r="F320" s="270"/>
      <c r="G320" s="258"/>
      <c r="H320" s="271"/>
      <c r="I320" s="288"/>
      <c r="J320" s="289"/>
      <c r="K320" s="304">
        <f>SUM(J321:J323)</f>
        <v>16307.439999999999</v>
      </c>
      <c r="L320" s="295"/>
      <c r="M320" s="406"/>
      <c r="N320" s="407"/>
      <c r="O320" s="408"/>
      <c r="P320" s="414">
        <f>SUM(O321:O323)</f>
        <v>0</v>
      </c>
      <c r="Q320" s="398"/>
    </row>
    <row r="321" spans="1:17" ht="33.75" x14ac:dyDescent="0.2">
      <c r="A321" s="246" t="s">
        <v>948</v>
      </c>
      <c r="B321" s="46" t="s">
        <v>949</v>
      </c>
      <c r="C321" s="47" t="s">
        <v>149</v>
      </c>
      <c r="D321" s="29" t="s">
        <v>950</v>
      </c>
      <c r="E321" s="30" t="s">
        <v>115</v>
      </c>
      <c r="F321" s="48">
        <v>247.27</v>
      </c>
      <c r="G321" s="45">
        <v>3.61</v>
      </c>
      <c r="H321" s="238">
        <v>0.22289999999999999</v>
      </c>
      <c r="I321" s="284">
        <f t="shared" ref="I321:I323" si="70">TRUNC(G321*(1+H321),2)</f>
        <v>4.41</v>
      </c>
      <c r="J321" s="28">
        <f t="shared" ref="J321:J323" si="71">TRUNC(F321*I321,2)</f>
        <v>1090.46</v>
      </c>
      <c r="K321" s="28"/>
      <c r="L321" s="295"/>
      <c r="M321" s="394"/>
      <c r="N321" s="395"/>
      <c r="O321" s="396"/>
      <c r="P321" s="415"/>
      <c r="Q321" s="398"/>
    </row>
    <row r="322" spans="1:17" ht="33.75" x14ac:dyDescent="0.2">
      <c r="A322" s="246" t="s">
        <v>951</v>
      </c>
      <c r="B322" s="46" t="s">
        <v>952</v>
      </c>
      <c r="C322" s="47" t="s">
        <v>149</v>
      </c>
      <c r="D322" s="29" t="s">
        <v>953</v>
      </c>
      <c r="E322" s="30" t="s">
        <v>115</v>
      </c>
      <c r="F322" s="48">
        <v>247.27</v>
      </c>
      <c r="G322" s="45">
        <v>32.979999999999997</v>
      </c>
      <c r="H322" s="238">
        <v>0.22289999999999999</v>
      </c>
      <c r="I322" s="284">
        <f t="shared" si="70"/>
        <v>40.33</v>
      </c>
      <c r="J322" s="28">
        <f t="shared" si="71"/>
        <v>9972.39</v>
      </c>
      <c r="K322" s="28"/>
      <c r="L322" s="295"/>
      <c r="M322" s="394"/>
      <c r="N322" s="395"/>
      <c r="O322" s="396"/>
      <c r="P322" s="415"/>
      <c r="Q322" s="398"/>
    </row>
    <row r="323" spans="1:17" ht="33.75" x14ac:dyDescent="0.2">
      <c r="A323" s="246" t="s">
        <v>954</v>
      </c>
      <c r="B323" s="46" t="s">
        <v>955</v>
      </c>
      <c r="C323" s="47" t="s">
        <v>149</v>
      </c>
      <c r="D323" s="29" t="s">
        <v>956</v>
      </c>
      <c r="E323" s="30" t="s">
        <v>115</v>
      </c>
      <c r="F323" s="48">
        <v>247.27</v>
      </c>
      <c r="G323" s="45">
        <v>17.350000000000001</v>
      </c>
      <c r="H323" s="238">
        <v>0.22289999999999999</v>
      </c>
      <c r="I323" s="284">
        <f t="shared" si="70"/>
        <v>21.21</v>
      </c>
      <c r="J323" s="28">
        <f t="shared" si="71"/>
        <v>5244.59</v>
      </c>
      <c r="K323" s="28"/>
      <c r="L323" s="295"/>
      <c r="M323" s="394"/>
      <c r="N323" s="395"/>
      <c r="O323" s="396"/>
      <c r="P323" s="415"/>
      <c r="Q323" s="398"/>
    </row>
    <row r="324" spans="1:17" x14ac:dyDescent="0.2">
      <c r="A324" s="252" t="s">
        <v>957</v>
      </c>
      <c r="B324" s="253"/>
      <c r="C324" s="254"/>
      <c r="D324" s="268" t="s">
        <v>958</v>
      </c>
      <c r="E324" s="269"/>
      <c r="F324" s="270"/>
      <c r="G324" s="258"/>
      <c r="H324" s="271"/>
      <c r="I324" s="288"/>
      <c r="J324" s="289"/>
      <c r="K324" s="304">
        <f>SUM(J325:J327)</f>
        <v>24919.059999999998</v>
      </c>
      <c r="L324" s="295"/>
      <c r="M324" s="406"/>
      <c r="N324" s="407"/>
      <c r="O324" s="408"/>
      <c r="P324" s="414">
        <f>SUM(O325:O327)</f>
        <v>0</v>
      </c>
      <c r="Q324" s="398"/>
    </row>
    <row r="325" spans="1:17" ht="33.75" x14ac:dyDescent="0.2">
      <c r="A325" s="246" t="s">
        <v>959</v>
      </c>
      <c r="B325" s="46" t="s">
        <v>960</v>
      </c>
      <c r="C325" s="47" t="s">
        <v>149</v>
      </c>
      <c r="D325" s="29" t="s">
        <v>961</v>
      </c>
      <c r="E325" s="30" t="s">
        <v>115</v>
      </c>
      <c r="F325" s="48">
        <v>553.02</v>
      </c>
      <c r="G325" s="45">
        <v>3.12</v>
      </c>
      <c r="H325" s="238">
        <v>0.22289999999999999</v>
      </c>
      <c r="I325" s="284">
        <f t="shared" ref="I325:I327" si="72">TRUNC(G325*(1+H325),2)</f>
        <v>3.81</v>
      </c>
      <c r="J325" s="28">
        <f t="shared" ref="J325:J327" si="73">TRUNC(F325*I325,2)</f>
        <v>2107</v>
      </c>
      <c r="K325" s="28"/>
      <c r="L325" s="295"/>
      <c r="M325" s="394"/>
      <c r="N325" s="395"/>
      <c r="O325" s="396"/>
      <c r="P325" s="415"/>
      <c r="Q325" s="398"/>
    </row>
    <row r="326" spans="1:17" ht="33.75" x14ac:dyDescent="0.2">
      <c r="A326" s="246" t="s">
        <v>962</v>
      </c>
      <c r="B326" s="46" t="s">
        <v>963</v>
      </c>
      <c r="C326" s="47" t="s">
        <v>149</v>
      </c>
      <c r="D326" s="29" t="s">
        <v>964</v>
      </c>
      <c r="E326" s="30" t="s">
        <v>115</v>
      </c>
      <c r="F326" s="48">
        <v>553.02</v>
      </c>
      <c r="G326" s="45">
        <v>18.64</v>
      </c>
      <c r="H326" s="238">
        <v>0.22289999999999999</v>
      </c>
      <c r="I326" s="284">
        <f t="shared" si="72"/>
        <v>22.79</v>
      </c>
      <c r="J326" s="28">
        <f t="shared" si="73"/>
        <v>12603.32</v>
      </c>
      <c r="K326" s="28"/>
      <c r="L326" s="295"/>
      <c r="M326" s="394"/>
      <c r="N326" s="395"/>
      <c r="O326" s="396"/>
      <c r="P326" s="415"/>
      <c r="Q326" s="398"/>
    </row>
    <row r="327" spans="1:17" ht="45" x14ac:dyDescent="0.2">
      <c r="A327" s="246" t="s">
        <v>965</v>
      </c>
      <c r="B327" s="46" t="s">
        <v>966</v>
      </c>
      <c r="C327" s="47" t="s">
        <v>149</v>
      </c>
      <c r="D327" s="29" t="s">
        <v>967</v>
      </c>
      <c r="E327" s="30" t="s">
        <v>115</v>
      </c>
      <c r="F327" s="48">
        <v>553.02</v>
      </c>
      <c r="G327" s="45">
        <v>15.1</v>
      </c>
      <c r="H327" s="238">
        <v>0.22289999999999999</v>
      </c>
      <c r="I327" s="284">
        <f t="shared" si="72"/>
        <v>18.46</v>
      </c>
      <c r="J327" s="28">
        <f t="shared" si="73"/>
        <v>10208.74</v>
      </c>
      <c r="K327" s="28"/>
      <c r="L327" s="295"/>
      <c r="M327" s="394"/>
      <c r="N327" s="395"/>
      <c r="O327" s="396"/>
      <c r="P327" s="415"/>
      <c r="Q327" s="398"/>
    </row>
    <row r="328" spans="1:17" x14ac:dyDescent="0.2">
      <c r="A328" s="252" t="s">
        <v>968</v>
      </c>
      <c r="B328" s="253"/>
      <c r="C328" s="254"/>
      <c r="D328" s="268" t="s">
        <v>969</v>
      </c>
      <c r="E328" s="269"/>
      <c r="F328" s="270"/>
      <c r="G328" s="258"/>
      <c r="H328" s="271"/>
      <c r="I328" s="288"/>
      <c r="J328" s="289"/>
      <c r="K328" s="304">
        <f>SUM(J329)</f>
        <v>12936.57</v>
      </c>
      <c r="L328" s="295"/>
      <c r="M328" s="406"/>
      <c r="N328" s="407"/>
      <c r="O328" s="408"/>
      <c r="P328" s="414">
        <f>SUM(O329)</f>
        <v>0</v>
      </c>
      <c r="Q328" s="398"/>
    </row>
    <row r="329" spans="1:17" ht="56.25" x14ac:dyDescent="0.2">
      <c r="A329" s="246" t="s">
        <v>970</v>
      </c>
      <c r="B329" s="46" t="s">
        <v>971</v>
      </c>
      <c r="C329" s="47" t="s">
        <v>149</v>
      </c>
      <c r="D329" s="29" t="s">
        <v>972</v>
      </c>
      <c r="E329" s="30" t="s">
        <v>115</v>
      </c>
      <c r="F329" s="48">
        <v>648.45000000000005</v>
      </c>
      <c r="G329" s="45">
        <v>16.32</v>
      </c>
      <c r="H329" s="238">
        <v>0.22289999999999999</v>
      </c>
      <c r="I329" s="284">
        <f t="shared" ref="I329" si="74">TRUNC(G329*(1+H329),2)</f>
        <v>19.95</v>
      </c>
      <c r="J329" s="28">
        <f t="shared" ref="J329" si="75">TRUNC(F329*I329,2)</f>
        <v>12936.57</v>
      </c>
      <c r="K329" s="28"/>
      <c r="L329" s="295"/>
      <c r="M329" s="394"/>
      <c r="N329" s="395"/>
      <c r="O329" s="396"/>
      <c r="P329" s="415"/>
      <c r="Q329" s="398"/>
    </row>
    <row r="330" spans="1:17" x14ac:dyDescent="0.2">
      <c r="A330" s="252" t="s">
        <v>973</v>
      </c>
      <c r="B330" s="253"/>
      <c r="C330" s="254"/>
      <c r="D330" s="268" t="s">
        <v>974</v>
      </c>
      <c r="E330" s="269"/>
      <c r="F330" s="270"/>
      <c r="G330" s="258"/>
      <c r="H330" s="271"/>
      <c r="I330" s="288"/>
      <c r="J330" s="289"/>
      <c r="K330" s="304">
        <f>SUM(J331)</f>
        <v>472.57</v>
      </c>
      <c r="L330" s="295"/>
      <c r="M330" s="406"/>
      <c r="N330" s="407"/>
      <c r="O330" s="408"/>
      <c r="P330" s="414">
        <f>SUM(O331)</f>
        <v>0</v>
      </c>
      <c r="Q330" s="398"/>
    </row>
    <row r="331" spans="1:17" ht="45" x14ac:dyDescent="0.2">
      <c r="A331" s="246" t="s">
        <v>975</v>
      </c>
      <c r="B331" s="46" t="s">
        <v>966</v>
      </c>
      <c r="C331" s="47" t="s">
        <v>149</v>
      </c>
      <c r="D331" s="29" t="s">
        <v>967</v>
      </c>
      <c r="E331" s="30" t="s">
        <v>115</v>
      </c>
      <c r="F331" s="48">
        <v>25.6</v>
      </c>
      <c r="G331" s="45">
        <v>15.1</v>
      </c>
      <c r="H331" s="238">
        <v>0.22289999999999999</v>
      </c>
      <c r="I331" s="284">
        <f t="shared" ref="I331" si="76">TRUNC(G331*(1+H331),2)</f>
        <v>18.46</v>
      </c>
      <c r="J331" s="28">
        <f t="shared" ref="J331" si="77">TRUNC(F331*I331,2)</f>
        <v>472.57</v>
      </c>
      <c r="K331" s="28"/>
      <c r="L331" s="295"/>
      <c r="M331" s="394"/>
      <c r="N331" s="395"/>
      <c r="O331" s="396"/>
      <c r="P331" s="415"/>
      <c r="Q331" s="398"/>
    </row>
    <row r="332" spans="1:17" x14ac:dyDescent="0.2">
      <c r="A332" s="239">
        <v>20</v>
      </c>
      <c r="B332" s="247"/>
      <c r="C332" s="248"/>
      <c r="D332" s="272" t="s">
        <v>47</v>
      </c>
      <c r="E332" s="273"/>
      <c r="F332" s="274"/>
      <c r="G332" s="244"/>
      <c r="H332" s="275"/>
      <c r="I332" s="285"/>
      <c r="J332" s="286"/>
      <c r="K332" s="305">
        <f>SUM(J333:J334)</f>
        <v>2167.59</v>
      </c>
      <c r="L332" s="306">
        <f>K332</f>
        <v>2167.59</v>
      </c>
      <c r="M332" s="400"/>
      <c r="N332" s="401"/>
      <c r="O332" s="402"/>
      <c r="P332" s="416">
        <f>SUM(O333:O334)</f>
        <v>0</v>
      </c>
      <c r="Q332" s="417">
        <f>P332</f>
        <v>0</v>
      </c>
    </row>
    <row r="333" spans="1:17" ht="22.5" x14ac:dyDescent="0.2">
      <c r="A333" s="246" t="s">
        <v>976</v>
      </c>
      <c r="B333" s="46" t="s">
        <v>977</v>
      </c>
      <c r="C333" s="47" t="s">
        <v>118</v>
      </c>
      <c r="D333" s="29" t="s">
        <v>978</v>
      </c>
      <c r="E333" s="30" t="s">
        <v>173</v>
      </c>
      <c r="F333" s="48">
        <v>4</v>
      </c>
      <c r="G333" s="45">
        <v>332.23</v>
      </c>
      <c r="H333" s="238">
        <v>0.22289999999999999</v>
      </c>
      <c r="I333" s="284">
        <f t="shared" ref="I333:I334" si="78">TRUNC(G333*(1+H333),2)</f>
        <v>406.28</v>
      </c>
      <c r="J333" s="28">
        <f t="shared" ref="J333:J334" si="79">TRUNC(F333*I333,2)</f>
        <v>1625.12</v>
      </c>
      <c r="K333" s="28"/>
      <c r="L333" s="295"/>
      <c r="M333" s="394"/>
      <c r="N333" s="395"/>
      <c r="O333" s="396"/>
      <c r="P333" s="415"/>
      <c r="Q333" s="398"/>
    </row>
    <row r="334" spans="1:17" ht="22.5" x14ac:dyDescent="0.2">
      <c r="A334" s="246" t="s">
        <v>979</v>
      </c>
      <c r="B334" s="46" t="s">
        <v>980</v>
      </c>
      <c r="C334" s="47" t="s">
        <v>118</v>
      </c>
      <c r="D334" s="29" t="s">
        <v>981</v>
      </c>
      <c r="E334" s="30" t="s">
        <v>115</v>
      </c>
      <c r="F334" s="48">
        <v>1.1200000000000001</v>
      </c>
      <c r="G334" s="45">
        <v>396.07</v>
      </c>
      <c r="H334" s="238">
        <v>0.22289999999999999</v>
      </c>
      <c r="I334" s="284">
        <f t="shared" si="78"/>
        <v>484.35</v>
      </c>
      <c r="J334" s="28">
        <f t="shared" si="79"/>
        <v>542.47</v>
      </c>
      <c r="K334" s="28"/>
      <c r="L334" s="295"/>
      <c r="M334" s="394"/>
      <c r="N334" s="395"/>
      <c r="O334" s="396"/>
      <c r="P334" s="415"/>
      <c r="Q334" s="398"/>
    </row>
    <row r="335" spans="1:17" x14ac:dyDescent="0.2">
      <c r="A335" s="239">
        <v>21</v>
      </c>
      <c r="B335" s="247"/>
      <c r="C335" s="248"/>
      <c r="D335" s="272" t="s">
        <v>85</v>
      </c>
      <c r="E335" s="273"/>
      <c r="F335" s="274"/>
      <c r="G335" s="244"/>
      <c r="H335" s="275"/>
      <c r="I335" s="285"/>
      <c r="J335" s="286"/>
      <c r="K335" s="305">
        <f>SUM(J336)</f>
        <v>66949.399999999994</v>
      </c>
      <c r="L335" s="306">
        <f>K335</f>
        <v>66949.399999999994</v>
      </c>
      <c r="M335" s="400"/>
      <c r="N335" s="401"/>
      <c r="O335" s="402"/>
      <c r="P335" s="416">
        <f>SUM(O336)</f>
        <v>0</v>
      </c>
      <c r="Q335" s="417">
        <f>P335</f>
        <v>0</v>
      </c>
    </row>
    <row r="336" spans="1:17" ht="146.25" x14ac:dyDescent="0.2">
      <c r="A336" s="246" t="s">
        <v>982</v>
      </c>
      <c r="B336" s="46" t="s">
        <v>983</v>
      </c>
      <c r="C336" s="47" t="s">
        <v>113</v>
      </c>
      <c r="D336" s="29" t="s">
        <v>984</v>
      </c>
      <c r="E336" s="30" t="s">
        <v>173</v>
      </c>
      <c r="F336" s="48">
        <v>1</v>
      </c>
      <c r="G336" s="45">
        <v>59500</v>
      </c>
      <c r="H336" s="238">
        <v>0.12520000000000001</v>
      </c>
      <c r="I336" s="284">
        <f t="shared" ref="I336" si="80">TRUNC(G336*(1+H336),2)</f>
        <v>66949.399999999994</v>
      </c>
      <c r="J336" s="28">
        <f t="shared" ref="J336" si="81">TRUNC(F336*I336,2)</f>
        <v>66949.399999999994</v>
      </c>
      <c r="K336" s="28"/>
      <c r="L336" s="295"/>
      <c r="M336" s="394"/>
      <c r="N336" s="395"/>
      <c r="O336" s="396"/>
      <c r="P336" s="415"/>
      <c r="Q336" s="398"/>
    </row>
    <row r="337" spans="1:17" x14ac:dyDescent="0.2">
      <c r="A337" s="239">
        <v>22</v>
      </c>
      <c r="B337" s="247"/>
      <c r="C337" s="248"/>
      <c r="D337" s="272" t="s">
        <v>48</v>
      </c>
      <c r="E337" s="273"/>
      <c r="F337" s="274"/>
      <c r="G337" s="244"/>
      <c r="H337" s="275"/>
      <c r="I337" s="285"/>
      <c r="J337" s="286"/>
      <c r="K337" s="305">
        <f>SUM(J338:J339)</f>
        <v>27832.93</v>
      </c>
      <c r="L337" s="306">
        <f>K337</f>
        <v>27832.93</v>
      </c>
      <c r="M337" s="400"/>
      <c r="N337" s="401"/>
      <c r="O337" s="402"/>
      <c r="P337" s="416">
        <f>SUM(O338:O339)</f>
        <v>0</v>
      </c>
      <c r="Q337" s="417">
        <f>P337</f>
        <v>0</v>
      </c>
    </row>
    <row r="338" spans="1:17" ht="45" x14ac:dyDescent="0.2">
      <c r="A338" s="246" t="s">
        <v>985</v>
      </c>
      <c r="B338" s="46" t="s">
        <v>986</v>
      </c>
      <c r="C338" s="47" t="s">
        <v>149</v>
      </c>
      <c r="D338" s="29" t="s">
        <v>987</v>
      </c>
      <c r="E338" s="30" t="s">
        <v>115</v>
      </c>
      <c r="F338" s="48">
        <v>208.53</v>
      </c>
      <c r="G338" s="45">
        <v>75.17</v>
      </c>
      <c r="H338" s="238">
        <v>0.22289999999999999</v>
      </c>
      <c r="I338" s="284">
        <f t="shared" ref="I338:I339" si="82">TRUNC(G338*(1+H338),2)</f>
        <v>91.92</v>
      </c>
      <c r="J338" s="28">
        <f t="shared" ref="J338:J339" si="83">TRUNC(F338*I338,2)</f>
        <v>19168.07</v>
      </c>
      <c r="K338" s="28"/>
      <c r="L338" s="295"/>
      <c r="M338" s="394"/>
      <c r="N338" s="395"/>
      <c r="O338" s="396"/>
      <c r="P338" s="415"/>
      <c r="Q338" s="398"/>
    </row>
    <row r="339" spans="1:17" ht="33.75" x14ac:dyDescent="0.2">
      <c r="A339" s="246" t="s">
        <v>988</v>
      </c>
      <c r="B339" s="46" t="s">
        <v>989</v>
      </c>
      <c r="C339" s="47" t="s">
        <v>149</v>
      </c>
      <c r="D339" s="29" t="s">
        <v>990</v>
      </c>
      <c r="E339" s="30" t="s">
        <v>280</v>
      </c>
      <c r="F339" s="48">
        <v>187.47</v>
      </c>
      <c r="G339" s="45">
        <v>37.799999999999997</v>
      </c>
      <c r="H339" s="238">
        <v>0.22289999999999999</v>
      </c>
      <c r="I339" s="284">
        <f t="shared" si="82"/>
        <v>46.22</v>
      </c>
      <c r="J339" s="28">
        <f t="shared" si="83"/>
        <v>8664.86</v>
      </c>
      <c r="K339" s="28"/>
      <c r="L339" s="295"/>
      <c r="M339" s="394"/>
      <c r="N339" s="395"/>
      <c r="O339" s="396"/>
      <c r="P339" s="415"/>
      <c r="Q339" s="398"/>
    </row>
    <row r="340" spans="1:17" x14ac:dyDescent="0.2">
      <c r="A340" s="239">
        <v>23</v>
      </c>
      <c r="B340" s="247"/>
      <c r="C340" s="248"/>
      <c r="D340" s="272" t="s">
        <v>991</v>
      </c>
      <c r="E340" s="273"/>
      <c r="F340" s="274"/>
      <c r="G340" s="244"/>
      <c r="H340" s="275"/>
      <c r="I340" s="285"/>
      <c r="J340" s="286"/>
      <c r="K340" s="305">
        <f>SUM(J341:J348)</f>
        <v>22272.71</v>
      </c>
      <c r="L340" s="306">
        <f>K340</f>
        <v>22272.71</v>
      </c>
      <c r="M340" s="400"/>
      <c r="N340" s="401"/>
      <c r="O340" s="402"/>
      <c r="P340" s="416">
        <f>SUM(O341:O348)</f>
        <v>0</v>
      </c>
      <c r="Q340" s="417">
        <f>P340</f>
        <v>0</v>
      </c>
    </row>
    <row r="341" spans="1:17" ht="56.25" x14ac:dyDescent="0.2">
      <c r="A341" s="246" t="s">
        <v>992</v>
      </c>
      <c r="B341" s="46" t="s">
        <v>993</v>
      </c>
      <c r="C341" s="47" t="s">
        <v>113</v>
      </c>
      <c r="D341" s="29" t="s">
        <v>994</v>
      </c>
      <c r="E341" s="30" t="s">
        <v>173</v>
      </c>
      <c r="F341" s="48">
        <v>10</v>
      </c>
      <c r="G341" s="45">
        <v>683.85</v>
      </c>
      <c r="H341" s="238">
        <v>0.22289999999999999</v>
      </c>
      <c r="I341" s="284">
        <f t="shared" ref="I341:I348" si="84">TRUNC(G341*(1+H341),2)</f>
        <v>836.28</v>
      </c>
      <c r="J341" s="28">
        <f t="shared" ref="J341:J348" si="85">TRUNC(F341*I341,2)</f>
        <v>8362.7999999999993</v>
      </c>
      <c r="K341" s="28"/>
      <c r="L341" s="295"/>
      <c r="M341" s="394"/>
      <c r="N341" s="395"/>
      <c r="O341" s="396"/>
      <c r="P341" s="415"/>
      <c r="Q341" s="398"/>
    </row>
    <row r="342" spans="1:17" ht="22.5" x14ac:dyDescent="0.2">
      <c r="A342" s="246" t="s">
        <v>995</v>
      </c>
      <c r="B342" s="46" t="s">
        <v>996</v>
      </c>
      <c r="C342" s="47" t="s">
        <v>118</v>
      </c>
      <c r="D342" s="29" t="s">
        <v>997</v>
      </c>
      <c r="E342" s="30" t="s">
        <v>115</v>
      </c>
      <c r="F342" s="48">
        <v>2.04</v>
      </c>
      <c r="G342" s="45">
        <v>125.85</v>
      </c>
      <c r="H342" s="238">
        <v>0.22289999999999999</v>
      </c>
      <c r="I342" s="284">
        <f t="shared" si="84"/>
        <v>153.9</v>
      </c>
      <c r="J342" s="28">
        <f t="shared" si="85"/>
        <v>313.95</v>
      </c>
      <c r="K342" s="28"/>
      <c r="L342" s="295"/>
      <c r="M342" s="394"/>
      <c r="N342" s="395"/>
      <c r="O342" s="396"/>
      <c r="P342" s="415"/>
      <c r="Q342" s="398"/>
    </row>
    <row r="343" spans="1:17" ht="33.75" x14ac:dyDescent="0.2">
      <c r="A343" s="246" t="s">
        <v>998</v>
      </c>
      <c r="B343" s="46" t="s">
        <v>999</v>
      </c>
      <c r="C343" s="47" t="s">
        <v>113</v>
      </c>
      <c r="D343" s="29" t="s">
        <v>1000</v>
      </c>
      <c r="E343" s="30" t="s">
        <v>115</v>
      </c>
      <c r="F343" s="48">
        <v>3.1</v>
      </c>
      <c r="G343" s="45">
        <v>107.3</v>
      </c>
      <c r="H343" s="238">
        <v>0.22289999999999999</v>
      </c>
      <c r="I343" s="284">
        <f t="shared" si="84"/>
        <v>131.21</v>
      </c>
      <c r="J343" s="28">
        <f t="shared" si="85"/>
        <v>406.75</v>
      </c>
      <c r="K343" s="28"/>
      <c r="L343" s="295"/>
      <c r="M343" s="394"/>
      <c r="N343" s="395"/>
      <c r="O343" s="396"/>
      <c r="P343" s="415"/>
      <c r="Q343" s="398"/>
    </row>
    <row r="344" spans="1:17" ht="33.75" x14ac:dyDescent="0.2">
      <c r="A344" s="246" t="s">
        <v>1001</v>
      </c>
      <c r="B344" s="46" t="s">
        <v>1002</v>
      </c>
      <c r="C344" s="47" t="s">
        <v>113</v>
      </c>
      <c r="D344" s="29" t="s">
        <v>1003</v>
      </c>
      <c r="E344" s="30" t="s">
        <v>115</v>
      </c>
      <c r="F344" s="48">
        <v>4</v>
      </c>
      <c r="G344" s="45">
        <v>37.92</v>
      </c>
      <c r="H344" s="238">
        <v>0.22289999999999999</v>
      </c>
      <c r="I344" s="284">
        <f t="shared" si="84"/>
        <v>46.37</v>
      </c>
      <c r="J344" s="28">
        <f t="shared" si="85"/>
        <v>185.48</v>
      </c>
      <c r="K344" s="28"/>
      <c r="L344" s="295"/>
      <c r="M344" s="394"/>
      <c r="N344" s="395"/>
      <c r="O344" s="396"/>
      <c r="P344" s="415"/>
      <c r="Q344" s="398"/>
    </row>
    <row r="345" spans="1:17" ht="33.75" x14ac:dyDescent="0.2">
      <c r="A345" s="246" t="s">
        <v>1004</v>
      </c>
      <c r="B345" s="46" t="s">
        <v>1005</v>
      </c>
      <c r="C345" s="47" t="s">
        <v>113</v>
      </c>
      <c r="D345" s="29" t="s">
        <v>1006</v>
      </c>
      <c r="E345" s="30" t="s">
        <v>280</v>
      </c>
      <c r="F345" s="48">
        <v>19.899999999999999</v>
      </c>
      <c r="G345" s="45">
        <v>3.05</v>
      </c>
      <c r="H345" s="238">
        <v>0.22289999999999999</v>
      </c>
      <c r="I345" s="284">
        <f t="shared" si="84"/>
        <v>3.72</v>
      </c>
      <c r="J345" s="28">
        <f t="shared" si="85"/>
        <v>74.02</v>
      </c>
      <c r="K345" s="28"/>
      <c r="L345" s="295"/>
      <c r="M345" s="394"/>
      <c r="N345" s="395"/>
      <c r="O345" s="396"/>
      <c r="P345" s="415"/>
      <c r="Q345" s="398"/>
    </row>
    <row r="346" spans="1:17" ht="33.75" x14ac:dyDescent="0.2">
      <c r="A346" s="246" t="s">
        <v>1007</v>
      </c>
      <c r="B346" s="46" t="s">
        <v>1008</v>
      </c>
      <c r="C346" s="47" t="s">
        <v>149</v>
      </c>
      <c r="D346" s="29" t="s">
        <v>1009</v>
      </c>
      <c r="E346" s="30" t="s">
        <v>115</v>
      </c>
      <c r="F346" s="48">
        <v>6</v>
      </c>
      <c r="G346" s="45">
        <v>3.9</v>
      </c>
      <c r="H346" s="238">
        <v>0.22289999999999999</v>
      </c>
      <c r="I346" s="284">
        <f t="shared" si="84"/>
        <v>4.76</v>
      </c>
      <c r="J346" s="28">
        <f t="shared" si="85"/>
        <v>28.56</v>
      </c>
      <c r="K346" s="28"/>
      <c r="L346" s="295"/>
      <c r="M346" s="394"/>
      <c r="N346" s="395"/>
      <c r="O346" s="396"/>
      <c r="P346" s="415"/>
      <c r="Q346" s="398"/>
    </row>
    <row r="347" spans="1:17" ht="67.5" x14ac:dyDescent="0.2">
      <c r="A347" s="246" t="s">
        <v>1010</v>
      </c>
      <c r="B347" s="46" t="s">
        <v>1011</v>
      </c>
      <c r="C347" s="47" t="s">
        <v>149</v>
      </c>
      <c r="D347" s="43" t="s">
        <v>1012</v>
      </c>
      <c r="E347" s="42" t="s">
        <v>115</v>
      </c>
      <c r="F347" s="48">
        <v>61.24</v>
      </c>
      <c r="G347" s="45">
        <v>84.18</v>
      </c>
      <c r="H347" s="238">
        <v>0.22289999999999999</v>
      </c>
      <c r="I347" s="284">
        <f t="shared" si="84"/>
        <v>102.94</v>
      </c>
      <c r="J347" s="28">
        <f t="shared" si="85"/>
        <v>6304.04</v>
      </c>
      <c r="K347" s="41"/>
      <c r="L347" s="295"/>
      <c r="M347" s="394"/>
      <c r="N347" s="395"/>
      <c r="O347" s="396"/>
      <c r="P347" s="412"/>
      <c r="Q347" s="398"/>
    </row>
    <row r="348" spans="1:17" ht="56.25" x14ac:dyDescent="0.2">
      <c r="A348" s="246" t="s">
        <v>1013</v>
      </c>
      <c r="B348" s="46" t="s">
        <v>1014</v>
      </c>
      <c r="C348" s="47" t="s">
        <v>149</v>
      </c>
      <c r="D348" s="29" t="s">
        <v>1015</v>
      </c>
      <c r="E348" s="30" t="s">
        <v>115</v>
      </c>
      <c r="F348" s="48">
        <v>68.569999999999993</v>
      </c>
      <c r="G348" s="45">
        <v>78.680000000000007</v>
      </c>
      <c r="H348" s="238">
        <v>0.22289999999999999</v>
      </c>
      <c r="I348" s="284">
        <f t="shared" si="84"/>
        <v>96.21</v>
      </c>
      <c r="J348" s="28">
        <f t="shared" si="85"/>
        <v>6597.11</v>
      </c>
      <c r="K348" s="28"/>
      <c r="L348" s="295"/>
      <c r="M348" s="394"/>
      <c r="N348" s="395"/>
      <c r="O348" s="396"/>
      <c r="P348" s="415"/>
      <c r="Q348" s="398"/>
    </row>
    <row r="349" spans="1:17" ht="22.5" x14ac:dyDescent="0.2">
      <c r="A349" s="239">
        <v>24</v>
      </c>
      <c r="B349" s="247"/>
      <c r="C349" s="248"/>
      <c r="D349" s="272" t="s">
        <v>1016</v>
      </c>
      <c r="E349" s="273"/>
      <c r="F349" s="274"/>
      <c r="G349" s="244"/>
      <c r="H349" s="275"/>
      <c r="I349" s="285"/>
      <c r="J349" s="286"/>
      <c r="K349" s="305"/>
      <c r="L349" s="306">
        <f>SUM(K350:K359)</f>
        <v>5991.5999999999995</v>
      </c>
      <c r="M349" s="400"/>
      <c r="N349" s="401"/>
      <c r="O349" s="402"/>
      <c r="P349" s="416"/>
      <c r="Q349" s="417">
        <f>SUM(P350:P359)</f>
        <v>0</v>
      </c>
    </row>
    <row r="350" spans="1:17" x14ac:dyDescent="0.2">
      <c r="A350" s="252" t="s">
        <v>1017</v>
      </c>
      <c r="B350" s="253"/>
      <c r="C350" s="254"/>
      <c r="D350" s="268" t="s">
        <v>1018</v>
      </c>
      <c r="E350" s="269"/>
      <c r="F350" s="270"/>
      <c r="G350" s="258"/>
      <c r="H350" s="271"/>
      <c r="I350" s="288"/>
      <c r="J350" s="289"/>
      <c r="K350" s="304">
        <f>SUM(J351)</f>
        <v>1984.08</v>
      </c>
      <c r="L350" s="295"/>
      <c r="M350" s="406"/>
      <c r="N350" s="407"/>
      <c r="O350" s="408"/>
      <c r="P350" s="414">
        <f>SUM(O351)</f>
        <v>0</v>
      </c>
      <c r="Q350" s="398"/>
    </row>
    <row r="351" spans="1:17" ht="22.5" x14ac:dyDescent="0.2">
      <c r="A351" s="246" t="s">
        <v>1019</v>
      </c>
      <c r="B351" s="46" t="s">
        <v>1020</v>
      </c>
      <c r="C351" s="47" t="s">
        <v>118</v>
      </c>
      <c r="D351" s="29" t="s">
        <v>1021</v>
      </c>
      <c r="E351" s="30" t="s">
        <v>173</v>
      </c>
      <c r="F351" s="48">
        <v>4</v>
      </c>
      <c r="G351" s="45">
        <v>405.61</v>
      </c>
      <c r="H351" s="238">
        <v>0.22289999999999999</v>
      </c>
      <c r="I351" s="284">
        <f t="shared" ref="I351" si="86">TRUNC(G351*(1+H351),2)</f>
        <v>496.02</v>
      </c>
      <c r="J351" s="28">
        <f t="shared" ref="J351" si="87">TRUNC(F351*I351,2)</f>
        <v>1984.08</v>
      </c>
      <c r="K351" s="28"/>
      <c r="L351" s="295"/>
      <c r="M351" s="394"/>
      <c r="N351" s="395"/>
      <c r="O351" s="396"/>
      <c r="P351" s="415"/>
      <c r="Q351" s="398"/>
    </row>
    <row r="352" spans="1:17" x14ac:dyDescent="0.2">
      <c r="A352" s="252" t="s">
        <v>1022</v>
      </c>
      <c r="B352" s="253"/>
      <c r="C352" s="254"/>
      <c r="D352" s="268" t="s">
        <v>1023</v>
      </c>
      <c r="E352" s="269"/>
      <c r="F352" s="270"/>
      <c r="G352" s="258"/>
      <c r="H352" s="271"/>
      <c r="I352" s="288"/>
      <c r="J352" s="289"/>
      <c r="K352" s="304">
        <f>SUM(J353:J358)</f>
        <v>3014.8799999999997</v>
      </c>
      <c r="L352" s="295"/>
      <c r="M352" s="406"/>
      <c r="N352" s="407"/>
      <c r="O352" s="408"/>
      <c r="P352" s="414">
        <f>SUM(O353:O358)</f>
        <v>0</v>
      </c>
      <c r="Q352" s="398"/>
    </row>
    <row r="353" spans="1:17" ht="22.5" x14ac:dyDescent="0.2">
      <c r="A353" s="246" t="s">
        <v>1024</v>
      </c>
      <c r="B353" s="46" t="s">
        <v>1025</v>
      </c>
      <c r="C353" s="47" t="s">
        <v>118</v>
      </c>
      <c r="D353" s="29" t="s">
        <v>1026</v>
      </c>
      <c r="E353" s="30" t="s">
        <v>115</v>
      </c>
      <c r="F353" s="48">
        <v>1.875</v>
      </c>
      <c r="G353" s="45">
        <v>220.01</v>
      </c>
      <c r="H353" s="238">
        <v>0.22289999999999999</v>
      </c>
      <c r="I353" s="284">
        <f t="shared" ref="I353:I358" si="88">TRUNC(G353*(1+H353),2)</f>
        <v>269.05</v>
      </c>
      <c r="J353" s="28">
        <f t="shared" ref="J353:J358" si="89">TRUNC(F353*I353,2)</f>
        <v>504.46</v>
      </c>
      <c r="K353" s="28"/>
      <c r="L353" s="295"/>
      <c r="M353" s="394"/>
      <c r="N353" s="395"/>
      <c r="O353" s="396"/>
      <c r="P353" s="415"/>
      <c r="Q353" s="398"/>
    </row>
    <row r="354" spans="1:17" ht="22.5" x14ac:dyDescent="0.2">
      <c r="A354" s="246" t="s">
        <v>1027</v>
      </c>
      <c r="B354" s="46" t="s">
        <v>1028</v>
      </c>
      <c r="C354" s="47" t="s">
        <v>118</v>
      </c>
      <c r="D354" s="43" t="s">
        <v>1029</v>
      </c>
      <c r="E354" s="42" t="s">
        <v>173</v>
      </c>
      <c r="F354" s="48">
        <v>8</v>
      </c>
      <c r="G354" s="45">
        <v>39.74</v>
      </c>
      <c r="H354" s="238">
        <v>0.22289999999999999</v>
      </c>
      <c r="I354" s="284">
        <f t="shared" si="88"/>
        <v>48.59</v>
      </c>
      <c r="J354" s="28">
        <f t="shared" si="89"/>
        <v>388.72</v>
      </c>
      <c r="K354" s="41"/>
      <c r="L354" s="295"/>
      <c r="M354" s="394"/>
      <c r="N354" s="395"/>
      <c r="O354" s="396"/>
      <c r="P354" s="412"/>
      <c r="Q354" s="398"/>
    </row>
    <row r="355" spans="1:17" ht="22.5" x14ac:dyDescent="0.2">
      <c r="A355" s="246" t="s">
        <v>1030</v>
      </c>
      <c r="B355" s="46" t="s">
        <v>1031</v>
      </c>
      <c r="C355" s="47" t="s">
        <v>118</v>
      </c>
      <c r="D355" s="29" t="s">
        <v>1032</v>
      </c>
      <c r="E355" s="30" t="s">
        <v>173</v>
      </c>
      <c r="F355" s="48">
        <v>23</v>
      </c>
      <c r="G355" s="45">
        <v>48.87</v>
      </c>
      <c r="H355" s="238">
        <v>0.22289999999999999</v>
      </c>
      <c r="I355" s="284">
        <f t="shared" si="88"/>
        <v>59.76</v>
      </c>
      <c r="J355" s="28">
        <f t="shared" si="89"/>
        <v>1374.48</v>
      </c>
      <c r="K355" s="28"/>
      <c r="L355" s="295"/>
      <c r="M355" s="394"/>
      <c r="N355" s="395"/>
      <c r="O355" s="396"/>
      <c r="P355" s="415"/>
      <c r="Q355" s="398"/>
    </row>
    <row r="356" spans="1:17" ht="33.75" x14ac:dyDescent="0.2">
      <c r="A356" s="246" t="s">
        <v>1033</v>
      </c>
      <c r="B356" s="46" t="s">
        <v>1034</v>
      </c>
      <c r="C356" s="47" t="s">
        <v>118</v>
      </c>
      <c r="D356" s="29" t="s">
        <v>1035</v>
      </c>
      <c r="E356" s="30" t="s">
        <v>173</v>
      </c>
      <c r="F356" s="48">
        <v>2</v>
      </c>
      <c r="G356" s="45">
        <v>34.64</v>
      </c>
      <c r="H356" s="238">
        <v>0.22289999999999999</v>
      </c>
      <c r="I356" s="284">
        <f t="shared" si="88"/>
        <v>42.36</v>
      </c>
      <c r="J356" s="28">
        <f t="shared" si="89"/>
        <v>84.72</v>
      </c>
      <c r="K356" s="28"/>
      <c r="L356" s="295"/>
      <c r="M356" s="394"/>
      <c r="N356" s="395"/>
      <c r="O356" s="396"/>
      <c r="P356" s="415"/>
      <c r="Q356" s="398"/>
    </row>
    <row r="357" spans="1:17" ht="22.5" x14ac:dyDescent="0.2">
      <c r="A357" s="246" t="s">
        <v>1036</v>
      </c>
      <c r="B357" s="46" t="s">
        <v>1037</v>
      </c>
      <c r="C357" s="47" t="s">
        <v>118</v>
      </c>
      <c r="D357" s="29" t="s">
        <v>1038</v>
      </c>
      <c r="E357" s="30" t="s">
        <v>173</v>
      </c>
      <c r="F357" s="48">
        <v>8</v>
      </c>
      <c r="G357" s="45">
        <v>59.64</v>
      </c>
      <c r="H357" s="238">
        <v>0.22289999999999999</v>
      </c>
      <c r="I357" s="284">
        <f t="shared" si="88"/>
        <v>72.930000000000007</v>
      </c>
      <c r="J357" s="28">
        <f t="shared" si="89"/>
        <v>583.44000000000005</v>
      </c>
      <c r="K357" s="28"/>
      <c r="L357" s="295"/>
      <c r="M357" s="394"/>
      <c r="N357" s="395"/>
      <c r="O357" s="396"/>
      <c r="P357" s="415"/>
      <c r="Q357" s="398"/>
    </row>
    <row r="358" spans="1:17" ht="22.5" x14ac:dyDescent="0.2">
      <c r="A358" s="246" t="s">
        <v>1039</v>
      </c>
      <c r="B358" s="46" t="s">
        <v>1040</v>
      </c>
      <c r="C358" s="47" t="s">
        <v>118</v>
      </c>
      <c r="D358" s="29" t="s">
        <v>1041</v>
      </c>
      <c r="E358" s="30" t="s">
        <v>173</v>
      </c>
      <c r="F358" s="48">
        <v>2</v>
      </c>
      <c r="G358" s="45">
        <v>32.33</v>
      </c>
      <c r="H358" s="238">
        <v>0.22289999999999999</v>
      </c>
      <c r="I358" s="284">
        <f t="shared" si="88"/>
        <v>39.53</v>
      </c>
      <c r="J358" s="28">
        <f t="shared" si="89"/>
        <v>79.06</v>
      </c>
      <c r="K358" s="28"/>
      <c r="L358" s="295"/>
      <c r="M358" s="394"/>
      <c r="N358" s="395"/>
      <c r="O358" s="396"/>
      <c r="P358" s="415"/>
      <c r="Q358" s="398"/>
    </row>
    <row r="359" spans="1:17" x14ac:dyDescent="0.2">
      <c r="A359" s="252" t="s">
        <v>1042</v>
      </c>
      <c r="B359" s="253"/>
      <c r="C359" s="254"/>
      <c r="D359" s="268" t="s">
        <v>1043</v>
      </c>
      <c r="E359" s="269"/>
      <c r="F359" s="270"/>
      <c r="G359" s="258"/>
      <c r="H359" s="271"/>
      <c r="I359" s="288"/>
      <c r="J359" s="289"/>
      <c r="K359" s="304">
        <f>SUM(J360)</f>
        <v>992.64</v>
      </c>
      <c r="L359" s="295"/>
      <c r="M359" s="406"/>
      <c r="N359" s="407"/>
      <c r="O359" s="408"/>
      <c r="P359" s="414">
        <f>SUM(O360)</f>
        <v>0</v>
      </c>
      <c r="Q359" s="398"/>
    </row>
    <row r="360" spans="1:17" ht="22.5" x14ac:dyDescent="0.2">
      <c r="A360" s="246" t="s">
        <v>1044</v>
      </c>
      <c r="B360" s="46" t="s">
        <v>1045</v>
      </c>
      <c r="C360" s="47" t="s">
        <v>118</v>
      </c>
      <c r="D360" s="29" t="s">
        <v>1046</v>
      </c>
      <c r="E360" s="30" t="s">
        <v>173</v>
      </c>
      <c r="F360" s="48">
        <v>44</v>
      </c>
      <c r="G360" s="45">
        <v>18.45</v>
      </c>
      <c r="H360" s="238">
        <v>0.22289999999999999</v>
      </c>
      <c r="I360" s="284">
        <f t="shared" ref="I360" si="90">TRUNC(G360*(1+H360),2)</f>
        <v>22.56</v>
      </c>
      <c r="J360" s="28">
        <f t="shared" ref="J360" si="91">TRUNC(F360*I360,2)</f>
        <v>992.64</v>
      </c>
      <c r="K360" s="28"/>
      <c r="L360" s="295"/>
      <c r="M360" s="394"/>
      <c r="N360" s="395"/>
      <c r="O360" s="396"/>
      <c r="P360" s="415"/>
      <c r="Q360" s="398"/>
    </row>
    <row r="361" spans="1:17" x14ac:dyDescent="0.2">
      <c r="A361" s="239">
        <v>25</v>
      </c>
      <c r="B361" s="247"/>
      <c r="C361" s="248"/>
      <c r="D361" s="272" t="s">
        <v>18</v>
      </c>
      <c r="E361" s="273"/>
      <c r="F361" s="274"/>
      <c r="G361" s="244"/>
      <c r="H361" s="275"/>
      <c r="I361" s="285"/>
      <c r="J361" s="286"/>
      <c r="K361" s="305"/>
      <c r="L361" s="306">
        <f>SUM(K362:K387)</f>
        <v>72383.739999999991</v>
      </c>
      <c r="M361" s="400"/>
      <c r="N361" s="401"/>
      <c r="O361" s="402"/>
      <c r="P361" s="416"/>
      <c r="Q361" s="417">
        <f>SUM(P362:P387)</f>
        <v>0</v>
      </c>
    </row>
    <row r="362" spans="1:17" x14ac:dyDescent="0.2">
      <c r="A362" s="252" t="s">
        <v>1047</v>
      </c>
      <c r="B362" s="253"/>
      <c r="C362" s="254"/>
      <c r="D362" s="268" t="s">
        <v>1048</v>
      </c>
      <c r="E362" s="269"/>
      <c r="F362" s="270"/>
      <c r="G362" s="258"/>
      <c r="H362" s="271"/>
      <c r="I362" s="288"/>
      <c r="J362" s="289"/>
      <c r="K362" s="304">
        <f>SUM(J363:J364)</f>
        <v>14397.59</v>
      </c>
      <c r="L362" s="302"/>
      <c r="M362" s="406"/>
      <c r="N362" s="407"/>
      <c r="O362" s="408"/>
      <c r="P362" s="414">
        <f>SUM(O363:O364)</f>
        <v>0</v>
      </c>
      <c r="Q362" s="411"/>
    </row>
    <row r="363" spans="1:17" ht="33.75" x14ac:dyDescent="0.2">
      <c r="A363" s="246" t="s">
        <v>1049</v>
      </c>
      <c r="B363" s="46" t="s">
        <v>1050</v>
      </c>
      <c r="C363" s="47" t="s">
        <v>113</v>
      </c>
      <c r="D363" s="29" t="s">
        <v>1051</v>
      </c>
      <c r="E363" s="30" t="s">
        <v>245</v>
      </c>
      <c r="F363" s="48">
        <v>1</v>
      </c>
      <c r="G363" s="45">
        <v>6733.33</v>
      </c>
      <c r="H363" s="238">
        <v>0.22289999999999999</v>
      </c>
      <c r="I363" s="284">
        <f t="shared" ref="I363:I364" si="92">TRUNC(G363*(1+H363),2)</f>
        <v>8234.18</v>
      </c>
      <c r="J363" s="28">
        <f t="shared" ref="J363:J364" si="93">TRUNC(F363*I363,2)</f>
        <v>8234.18</v>
      </c>
      <c r="K363" s="28"/>
      <c r="L363" s="295"/>
      <c r="M363" s="394"/>
      <c r="N363" s="395"/>
      <c r="O363" s="396"/>
      <c r="P363" s="415"/>
      <c r="Q363" s="398"/>
    </row>
    <row r="364" spans="1:17" ht="22.5" x14ac:dyDescent="0.2">
      <c r="A364" s="246" t="s">
        <v>1052</v>
      </c>
      <c r="B364" s="46" t="s">
        <v>1053</v>
      </c>
      <c r="C364" s="47" t="s">
        <v>118</v>
      </c>
      <c r="D364" s="29" t="s">
        <v>1054</v>
      </c>
      <c r="E364" s="30" t="s">
        <v>115</v>
      </c>
      <c r="F364" s="48">
        <v>3.36</v>
      </c>
      <c r="G364" s="45">
        <v>1500</v>
      </c>
      <c r="H364" s="238">
        <v>0.22289999999999999</v>
      </c>
      <c r="I364" s="284">
        <f t="shared" si="92"/>
        <v>1834.35</v>
      </c>
      <c r="J364" s="28">
        <f t="shared" si="93"/>
        <v>6163.41</v>
      </c>
      <c r="K364" s="28"/>
      <c r="L364" s="295"/>
      <c r="M364" s="394"/>
      <c r="N364" s="395"/>
      <c r="O364" s="396"/>
      <c r="P364" s="415"/>
      <c r="Q364" s="398"/>
    </row>
    <row r="365" spans="1:17" x14ac:dyDescent="0.2">
      <c r="A365" s="252" t="s">
        <v>1055</v>
      </c>
      <c r="B365" s="253"/>
      <c r="C365" s="254"/>
      <c r="D365" s="268" t="s">
        <v>1056</v>
      </c>
      <c r="E365" s="269"/>
      <c r="F365" s="270"/>
      <c r="G365" s="258"/>
      <c r="H365" s="271"/>
      <c r="I365" s="288"/>
      <c r="J365" s="289"/>
      <c r="K365" s="304">
        <f>SUM(J366:J370)</f>
        <v>30610.23</v>
      </c>
      <c r="L365" s="295"/>
      <c r="M365" s="406"/>
      <c r="N365" s="407"/>
      <c r="O365" s="408"/>
      <c r="P365" s="414">
        <f>SUM(O366:O370)</f>
        <v>0</v>
      </c>
      <c r="Q365" s="398"/>
    </row>
    <row r="366" spans="1:17" ht="67.5" x14ac:dyDescent="0.2">
      <c r="A366" s="260" t="s">
        <v>1057</v>
      </c>
      <c r="B366" s="277" t="s">
        <v>1058</v>
      </c>
      <c r="C366" s="278" t="s">
        <v>149</v>
      </c>
      <c r="D366" s="279" t="s">
        <v>1059</v>
      </c>
      <c r="E366" s="264" t="s">
        <v>1060</v>
      </c>
      <c r="F366" s="265">
        <v>7</v>
      </c>
      <c r="G366" s="266">
        <v>858.37</v>
      </c>
      <c r="H366" s="238">
        <v>0.22289999999999999</v>
      </c>
      <c r="I366" s="284">
        <f t="shared" ref="I366:I370" si="94">TRUNC(G366*(1+H366),2)</f>
        <v>1049.7</v>
      </c>
      <c r="J366" s="28">
        <f t="shared" ref="J366:J370" si="95">TRUNC(F366*I366,2)</f>
        <v>7347.9</v>
      </c>
      <c r="K366" s="301"/>
      <c r="L366" s="302"/>
      <c r="M366" s="394"/>
      <c r="N366" s="395"/>
      <c r="O366" s="396"/>
      <c r="P366" s="410"/>
      <c r="Q366" s="411"/>
    </row>
    <row r="367" spans="1:17" ht="67.5" x14ac:dyDescent="0.2">
      <c r="A367" s="246" t="s">
        <v>1061</v>
      </c>
      <c r="B367" s="46" t="s">
        <v>1062</v>
      </c>
      <c r="C367" s="47" t="s">
        <v>149</v>
      </c>
      <c r="D367" s="29" t="s">
        <v>1063</v>
      </c>
      <c r="E367" s="30" t="s">
        <v>1060</v>
      </c>
      <c r="F367" s="48">
        <v>7</v>
      </c>
      <c r="G367" s="45">
        <v>590.62</v>
      </c>
      <c r="H367" s="238">
        <v>0.22289999999999999</v>
      </c>
      <c r="I367" s="284">
        <f t="shared" si="94"/>
        <v>722.26</v>
      </c>
      <c r="J367" s="28">
        <f t="shared" si="95"/>
        <v>5055.82</v>
      </c>
      <c r="K367" s="28"/>
      <c r="L367" s="295"/>
      <c r="M367" s="394"/>
      <c r="N367" s="395"/>
      <c r="O367" s="396"/>
      <c r="P367" s="415"/>
      <c r="Q367" s="398"/>
    </row>
    <row r="368" spans="1:17" ht="33.75" x14ac:dyDescent="0.2">
      <c r="A368" s="260" t="s">
        <v>1064</v>
      </c>
      <c r="B368" s="277" t="s">
        <v>1065</v>
      </c>
      <c r="C368" s="278" t="s">
        <v>113</v>
      </c>
      <c r="D368" s="279" t="s">
        <v>1066</v>
      </c>
      <c r="E368" s="264" t="s">
        <v>1067</v>
      </c>
      <c r="F368" s="265">
        <v>7</v>
      </c>
      <c r="G368" s="266">
        <v>1358.68</v>
      </c>
      <c r="H368" s="238">
        <v>0.22289999999999999</v>
      </c>
      <c r="I368" s="284">
        <f t="shared" si="94"/>
        <v>1661.52</v>
      </c>
      <c r="J368" s="28">
        <f t="shared" si="95"/>
        <v>11630.64</v>
      </c>
      <c r="K368" s="301"/>
      <c r="L368" s="302"/>
      <c r="M368" s="394"/>
      <c r="N368" s="395"/>
      <c r="O368" s="396"/>
      <c r="P368" s="410"/>
      <c r="Q368" s="411"/>
    </row>
    <row r="369" spans="1:17" ht="33.75" x14ac:dyDescent="0.2">
      <c r="A369" s="246" t="s">
        <v>1068</v>
      </c>
      <c r="B369" s="46" t="s">
        <v>1069</v>
      </c>
      <c r="C369" s="47" t="s">
        <v>113</v>
      </c>
      <c r="D369" s="29" t="s">
        <v>1070</v>
      </c>
      <c r="E369" s="30" t="s">
        <v>1067</v>
      </c>
      <c r="F369" s="48">
        <v>7</v>
      </c>
      <c r="G369" s="45">
        <v>590.62</v>
      </c>
      <c r="H369" s="238">
        <v>0.22289999999999999</v>
      </c>
      <c r="I369" s="284">
        <f t="shared" si="94"/>
        <v>722.26</v>
      </c>
      <c r="J369" s="28">
        <f t="shared" si="95"/>
        <v>5055.82</v>
      </c>
      <c r="K369" s="28"/>
      <c r="L369" s="295"/>
      <c r="M369" s="394"/>
      <c r="N369" s="395"/>
      <c r="O369" s="396"/>
      <c r="P369" s="415"/>
      <c r="Q369" s="398"/>
    </row>
    <row r="370" spans="1:17" ht="33.75" x14ac:dyDescent="0.2">
      <c r="A370" s="246" t="s">
        <v>1071</v>
      </c>
      <c r="B370" s="46" t="s">
        <v>1072</v>
      </c>
      <c r="C370" s="47" t="s">
        <v>113</v>
      </c>
      <c r="D370" s="29" t="s">
        <v>1073</v>
      </c>
      <c r="E370" s="30" t="s">
        <v>1067</v>
      </c>
      <c r="F370" s="48">
        <v>7</v>
      </c>
      <c r="G370" s="45">
        <v>177.57</v>
      </c>
      <c r="H370" s="238">
        <v>0.22289999999999999</v>
      </c>
      <c r="I370" s="284">
        <f t="shared" si="94"/>
        <v>217.15</v>
      </c>
      <c r="J370" s="28">
        <f t="shared" si="95"/>
        <v>1520.05</v>
      </c>
      <c r="K370" s="28"/>
      <c r="L370" s="295"/>
      <c r="M370" s="394"/>
      <c r="N370" s="395"/>
      <c r="O370" s="396"/>
      <c r="P370" s="415"/>
      <c r="Q370" s="398"/>
    </row>
    <row r="371" spans="1:17" x14ac:dyDescent="0.2">
      <c r="A371" s="252" t="s">
        <v>1074</v>
      </c>
      <c r="B371" s="253"/>
      <c r="C371" s="254"/>
      <c r="D371" s="268" t="s">
        <v>1075</v>
      </c>
      <c r="E371" s="269"/>
      <c r="F371" s="270"/>
      <c r="G371" s="258"/>
      <c r="H371" s="271"/>
      <c r="I371" s="288"/>
      <c r="J371" s="289"/>
      <c r="K371" s="304">
        <f>SUM(J372:J380)</f>
        <v>10957.380000000001</v>
      </c>
      <c r="L371" s="295"/>
      <c r="M371" s="406"/>
      <c r="N371" s="407"/>
      <c r="O371" s="408"/>
      <c r="P371" s="414">
        <f>SUM(O372:O380)</f>
        <v>0</v>
      </c>
      <c r="Q371" s="398"/>
    </row>
    <row r="372" spans="1:17" x14ac:dyDescent="0.2">
      <c r="A372" s="260" t="s">
        <v>1076</v>
      </c>
      <c r="B372" s="277" t="s">
        <v>1077</v>
      </c>
      <c r="C372" s="278" t="s">
        <v>118</v>
      </c>
      <c r="D372" s="279" t="s">
        <v>1078</v>
      </c>
      <c r="E372" s="264" t="s">
        <v>173</v>
      </c>
      <c r="F372" s="265">
        <v>1</v>
      </c>
      <c r="G372" s="266">
        <v>1500</v>
      </c>
      <c r="H372" s="238">
        <v>0.22289999999999999</v>
      </c>
      <c r="I372" s="284">
        <f t="shared" ref="I372:I380" si="96">TRUNC(G372*(1+H372),2)</f>
        <v>1834.35</v>
      </c>
      <c r="J372" s="28">
        <f t="shared" ref="J372:J380" si="97">TRUNC(F372*I372,2)</f>
        <v>1834.35</v>
      </c>
      <c r="K372" s="301"/>
      <c r="L372" s="302"/>
      <c r="M372" s="394"/>
      <c r="N372" s="395"/>
      <c r="O372" s="396"/>
      <c r="P372" s="410"/>
      <c r="Q372" s="411"/>
    </row>
    <row r="373" spans="1:17" x14ac:dyDescent="0.2">
      <c r="A373" s="246" t="s">
        <v>1079</v>
      </c>
      <c r="B373" s="46" t="s">
        <v>1080</v>
      </c>
      <c r="C373" s="47" t="s">
        <v>118</v>
      </c>
      <c r="D373" s="43" t="s">
        <v>1081</v>
      </c>
      <c r="E373" s="42" t="s">
        <v>173</v>
      </c>
      <c r="F373" s="48">
        <v>1</v>
      </c>
      <c r="G373" s="45">
        <v>1200</v>
      </c>
      <c r="H373" s="238">
        <v>0.22289999999999999</v>
      </c>
      <c r="I373" s="284">
        <f t="shared" si="96"/>
        <v>1467.48</v>
      </c>
      <c r="J373" s="28">
        <f t="shared" si="97"/>
        <v>1467.48</v>
      </c>
      <c r="K373" s="41"/>
      <c r="L373" s="295"/>
      <c r="M373" s="394"/>
      <c r="N373" s="395"/>
      <c r="O373" s="396"/>
      <c r="P373" s="412"/>
      <c r="Q373" s="398"/>
    </row>
    <row r="374" spans="1:17" ht="56.25" x14ac:dyDescent="0.2">
      <c r="A374" s="246" t="s">
        <v>1082</v>
      </c>
      <c r="B374" s="46" t="s">
        <v>1083</v>
      </c>
      <c r="C374" s="47" t="s">
        <v>149</v>
      </c>
      <c r="D374" s="29" t="s">
        <v>1084</v>
      </c>
      <c r="E374" s="30" t="s">
        <v>1085</v>
      </c>
      <c r="F374" s="48">
        <v>36</v>
      </c>
      <c r="G374" s="45">
        <v>20</v>
      </c>
      <c r="H374" s="238">
        <v>0.22289999999999999</v>
      </c>
      <c r="I374" s="284">
        <f t="shared" si="96"/>
        <v>24.45</v>
      </c>
      <c r="J374" s="28">
        <f t="shared" si="97"/>
        <v>880.2</v>
      </c>
      <c r="K374" s="28"/>
      <c r="L374" s="295"/>
      <c r="M374" s="394"/>
      <c r="N374" s="395"/>
      <c r="O374" s="396"/>
      <c r="P374" s="415"/>
      <c r="Q374" s="398"/>
    </row>
    <row r="375" spans="1:17" ht="67.5" x14ac:dyDescent="0.2">
      <c r="A375" s="260" t="s">
        <v>1086</v>
      </c>
      <c r="B375" s="277" t="s">
        <v>1087</v>
      </c>
      <c r="C375" s="278" t="s">
        <v>149</v>
      </c>
      <c r="D375" s="279" t="s">
        <v>1088</v>
      </c>
      <c r="E375" s="264" t="s">
        <v>115</v>
      </c>
      <c r="F375" s="265">
        <v>63</v>
      </c>
      <c r="G375" s="266">
        <v>12.85</v>
      </c>
      <c r="H375" s="238">
        <v>0.22289999999999999</v>
      </c>
      <c r="I375" s="284">
        <f t="shared" si="96"/>
        <v>15.71</v>
      </c>
      <c r="J375" s="28">
        <f t="shared" si="97"/>
        <v>989.73</v>
      </c>
      <c r="K375" s="301"/>
      <c r="L375" s="302"/>
      <c r="M375" s="394"/>
      <c r="N375" s="395"/>
      <c r="O375" s="396"/>
      <c r="P375" s="410"/>
      <c r="Q375" s="411"/>
    </row>
    <row r="376" spans="1:17" ht="56.25" x14ac:dyDescent="0.2">
      <c r="A376" s="246" t="s">
        <v>1089</v>
      </c>
      <c r="B376" s="46" t="s">
        <v>1090</v>
      </c>
      <c r="C376" s="47" t="s">
        <v>149</v>
      </c>
      <c r="D376" s="43" t="s">
        <v>1091</v>
      </c>
      <c r="E376" s="42" t="s">
        <v>1092</v>
      </c>
      <c r="F376" s="48">
        <v>189</v>
      </c>
      <c r="G376" s="45">
        <v>6.66</v>
      </c>
      <c r="H376" s="238">
        <v>0.22289999999999999</v>
      </c>
      <c r="I376" s="284">
        <f t="shared" si="96"/>
        <v>8.14</v>
      </c>
      <c r="J376" s="28">
        <f t="shared" si="97"/>
        <v>1538.46</v>
      </c>
      <c r="K376" s="41"/>
      <c r="L376" s="295"/>
      <c r="M376" s="394"/>
      <c r="N376" s="395"/>
      <c r="O376" s="396"/>
      <c r="P376" s="412"/>
      <c r="Q376" s="398"/>
    </row>
    <row r="377" spans="1:17" ht="67.5" x14ac:dyDescent="0.2">
      <c r="A377" s="246" t="s">
        <v>1093</v>
      </c>
      <c r="B377" s="46" t="s">
        <v>1094</v>
      </c>
      <c r="C377" s="47" t="s">
        <v>149</v>
      </c>
      <c r="D377" s="43" t="s">
        <v>1095</v>
      </c>
      <c r="E377" s="42" t="s">
        <v>280</v>
      </c>
      <c r="F377" s="48">
        <v>24</v>
      </c>
      <c r="G377" s="45">
        <v>79.22</v>
      </c>
      <c r="H377" s="238">
        <v>0.22289999999999999</v>
      </c>
      <c r="I377" s="284">
        <f t="shared" si="96"/>
        <v>96.87</v>
      </c>
      <c r="J377" s="28">
        <f t="shared" si="97"/>
        <v>2324.88</v>
      </c>
      <c r="K377" s="41"/>
      <c r="L377" s="295"/>
      <c r="M377" s="394"/>
      <c r="N377" s="395"/>
      <c r="O377" s="396"/>
      <c r="P377" s="412"/>
      <c r="Q377" s="398"/>
    </row>
    <row r="378" spans="1:17" ht="33.75" x14ac:dyDescent="0.2">
      <c r="A378" s="246" t="s">
        <v>1096</v>
      </c>
      <c r="B378" s="46" t="s">
        <v>1097</v>
      </c>
      <c r="C378" s="47" t="s">
        <v>149</v>
      </c>
      <c r="D378" s="43" t="s">
        <v>1098</v>
      </c>
      <c r="E378" s="42" t="s">
        <v>216</v>
      </c>
      <c r="F378" s="48">
        <v>12</v>
      </c>
      <c r="G378" s="45">
        <v>76.56</v>
      </c>
      <c r="H378" s="238">
        <v>0.22289999999999999</v>
      </c>
      <c r="I378" s="284">
        <f t="shared" si="96"/>
        <v>93.62</v>
      </c>
      <c r="J378" s="28">
        <f t="shared" si="97"/>
        <v>1123.44</v>
      </c>
      <c r="K378" s="41"/>
      <c r="L378" s="295"/>
      <c r="M378" s="394"/>
      <c r="N378" s="395"/>
      <c r="O378" s="396"/>
      <c r="P378" s="412"/>
      <c r="Q378" s="398"/>
    </row>
    <row r="379" spans="1:17" ht="45" x14ac:dyDescent="0.2">
      <c r="A379" s="246" t="s">
        <v>1099</v>
      </c>
      <c r="B379" s="46" t="s">
        <v>1100</v>
      </c>
      <c r="C379" s="47" t="s">
        <v>149</v>
      </c>
      <c r="D379" s="43" t="s">
        <v>1101</v>
      </c>
      <c r="E379" s="42" t="s">
        <v>280</v>
      </c>
      <c r="F379" s="48">
        <v>9</v>
      </c>
      <c r="G379" s="45">
        <v>23.53</v>
      </c>
      <c r="H379" s="238">
        <v>0.22289999999999999</v>
      </c>
      <c r="I379" s="284">
        <f t="shared" si="96"/>
        <v>28.77</v>
      </c>
      <c r="J379" s="28">
        <f t="shared" si="97"/>
        <v>258.93</v>
      </c>
      <c r="K379" s="41"/>
      <c r="L379" s="295"/>
      <c r="M379" s="394"/>
      <c r="N379" s="395"/>
      <c r="O379" s="396"/>
      <c r="P379" s="412"/>
      <c r="Q379" s="398"/>
    </row>
    <row r="380" spans="1:17" ht="22.5" x14ac:dyDescent="0.2">
      <c r="A380" s="246" t="s">
        <v>1102</v>
      </c>
      <c r="B380" s="46" t="s">
        <v>1103</v>
      </c>
      <c r="C380" s="47" t="s">
        <v>149</v>
      </c>
      <c r="D380" s="43" t="s">
        <v>1104</v>
      </c>
      <c r="E380" s="42" t="s">
        <v>115</v>
      </c>
      <c r="F380" s="48">
        <v>63</v>
      </c>
      <c r="G380" s="45">
        <v>7.01</v>
      </c>
      <c r="H380" s="238">
        <v>0.22289999999999999</v>
      </c>
      <c r="I380" s="284">
        <f t="shared" si="96"/>
        <v>8.57</v>
      </c>
      <c r="J380" s="28">
        <f t="shared" si="97"/>
        <v>539.91</v>
      </c>
      <c r="K380" s="41"/>
      <c r="L380" s="295"/>
      <c r="M380" s="394"/>
      <c r="N380" s="395"/>
      <c r="O380" s="396"/>
      <c r="P380" s="412"/>
      <c r="Q380" s="398"/>
    </row>
    <row r="381" spans="1:17" x14ac:dyDescent="0.2">
      <c r="A381" s="252" t="s">
        <v>1105</v>
      </c>
      <c r="B381" s="253"/>
      <c r="C381" s="254"/>
      <c r="D381" s="268" t="s">
        <v>1106</v>
      </c>
      <c r="E381" s="269"/>
      <c r="F381" s="270"/>
      <c r="G381" s="258"/>
      <c r="H381" s="271"/>
      <c r="I381" s="288"/>
      <c r="J381" s="289"/>
      <c r="K381" s="304">
        <f>SUM(J382:J386)</f>
        <v>8777.18</v>
      </c>
      <c r="L381" s="295"/>
      <c r="M381" s="406"/>
      <c r="N381" s="407"/>
      <c r="O381" s="408"/>
      <c r="P381" s="414">
        <f>SUM(O382:O386)</f>
        <v>0</v>
      </c>
      <c r="Q381" s="398"/>
    </row>
    <row r="382" spans="1:17" ht="22.5" x14ac:dyDescent="0.2">
      <c r="A382" s="246" t="s">
        <v>1107</v>
      </c>
      <c r="B382" s="46" t="s">
        <v>1108</v>
      </c>
      <c r="C382" s="47" t="s">
        <v>118</v>
      </c>
      <c r="D382" s="43" t="s">
        <v>1109</v>
      </c>
      <c r="E382" s="42" t="s">
        <v>1060</v>
      </c>
      <c r="F382" s="48">
        <v>3</v>
      </c>
      <c r="G382" s="45">
        <v>980</v>
      </c>
      <c r="H382" s="238">
        <v>0.22289999999999999</v>
      </c>
      <c r="I382" s="284">
        <f t="shared" ref="I382:I386" si="98">TRUNC(G382*(1+H382),2)</f>
        <v>1198.44</v>
      </c>
      <c r="J382" s="28">
        <f t="shared" ref="J382:J386" si="99">TRUNC(F382*I382,2)</f>
        <v>3595.32</v>
      </c>
      <c r="K382" s="41"/>
      <c r="L382" s="295"/>
      <c r="M382" s="394"/>
      <c r="N382" s="395"/>
      <c r="O382" s="396"/>
      <c r="P382" s="412"/>
      <c r="Q382" s="398"/>
    </row>
    <row r="383" spans="1:17" ht="45" x14ac:dyDescent="0.2">
      <c r="A383" s="246" t="s">
        <v>1110</v>
      </c>
      <c r="B383" s="46" t="s">
        <v>1111</v>
      </c>
      <c r="C383" s="47" t="s">
        <v>113</v>
      </c>
      <c r="D383" s="43" t="s">
        <v>1112</v>
      </c>
      <c r="E383" s="42" t="s">
        <v>1113</v>
      </c>
      <c r="F383" s="48">
        <v>6.2</v>
      </c>
      <c r="G383" s="45">
        <v>58.95</v>
      </c>
      <c r="H383" s="238">
        <v>0.22289999999999999</v>
      </c>
      <c r="I383" s="284">
        <f t="shared" si="98"/>
        <v>72.08</v>
      </c>
      <c r="J383" s="28">
        <f t="shared" si="99"/>
        <v>446.89</v>
      </c>
      <c r="K383" s="41"/>
      <c r="L383" s="295"/>
      <c r="M383" s="394"/>
      <c r="N383" s="395"/>
      <c r="O383" s="396"/>
      <c r="P383" s="412"/>
      <c r="Q383" s="398"/>
    </row>
    <row r="384" spans="1:17" ht="45" x14ac:dyDescent="0.2">
      <c r="A384" s="246" t="s">
        <v>1114</v>
      </c>
      <c r="B384" s="46" t="s">
        <v>1115</v>
      </c>
      <c r="C384" s="47" t="s">
        <v>149</v>
      </c>
      <c r="D384" s="43" t="s">
        <v>1116</v>
      </c>
      <c r="E384" s="42" t="s">
        <v>1117</v>
      </c>
      <c r="F384" s="48">
        <v>20.5</v>
      </c>
      <c r="G384" s="45">
        <v>19.920000000000002</v>
      </c>
      <c r="H384" s="238">
        <v>0.22289999999999999</v>
      </c>
      <c r="I384" s="284">
        <f t="shared" si="98"/>
        <v>24.36</v>
      </c>
      <c r="J384" s="28">
        <f t="shared" si="99"/>
        <v>499.38</v>
      </c>
      <c r="K384" s="41"/>
      <c r="L384" s="295"/>
      <c r="M384" s="394"/>
      <c r="N384" s="395"/>
      <c r="O384" s="396"/>
      <c r="P384" s="412"/>
      <c r="Q384" s="398"/>
    </row>
    <row r="385" spans="1:17" ht="78.75" x14ac:dyDescent="0.2">
      <c r="A385" s="246" t="s">
        <v>1118</v>
      </c>
      <c r="B385" s="46" t="s">
        <v>1119</v>
      </c>
      <c r="C385" s="47" t="s">
        <v>113</v>
      </c>
      <c r="D385" s="43" t="s">
        <v>1120</v>
      </c>
      <c r="E385" s="42" t="s">
        <v>1113</v>
      </c>
      <c r="F385" s="48">
        <v>35</v>
      </c>
      <c r="G385" s="45">
        <v>95.47</v>
      </c>
      <c r="H385" s="238">
        <v>0.22289999999999999</v>
      </c>
      <c r="I385" s="284">
        <f t="shared" si="98"/>
        <v>116.75</v>
      </c>
      <c r="J385" s="28">
        <f t="shared" si="99"/>
        <v>4086.25</v>
      </c>
      <c r="K385" s="41"/>
      <c r="L385" s="295"/>
      <c r="M385" s="394"/>
      <c r="N385" s="395"/>
      <c r="O385" s="396"/>
      <c r="P385" s="412"/>
      <c r="Q385" s="398"/>
    </row>
    <row r="386" spans="1:17" ht="45" x14ac:dyDescent="0.2">
      <c r="A386" s="246" t="s">
        <v>1121</v>
      </c>
      <c r="B386" s="46" t="s">
        <v>1122</v>
      </c>
      <c r="C386" s="47" t="s">
        <v>149</v>
      </c>
      <c r="D386" s="43" t="s">
        <v>1123</v>
      </c>
      <c r="E386" s="42" t="s">
        <v>1117</v>
      </c>
      <c r="F386" s="48">
        <v>3.5</v>
      </c>
      <c r="G386" s="45">
        <v>34.9</v>
      </c>
      <c r="H386" s="238">
        <v>0.22289999999999999</v>
      </c>
      <c r="I386" s="284">
        <f t="shared" si="98"/>
        <v>42.67</v>
      </c>
      <c r="J386" s="28">
        <f t="shared" si="99"/>
        <v>149.34</v>
      </c>
      <c r="K386" s="41"/>
      <c r="L386" s="295"/>
      <c r="M386" s="394"/>
      <c r="N386" s="395"/>
      <c r="O386" s="396"/>
      <c r="P386" s="412"/>
      <c r="Q386" s="398"/>
    </row>
    <row r="387" spans="1:17" x14ac:dyDescent="0.2">
      <c r="A387" s="252" t="s">
        <v>1124</v>
      </c>
      <c r="B387" s="253"/>
      <c r="C387" s="254"/>
      <c r="D387" s="268" t="s">
        <v>1125</v>
      </c>
      <c r="E387" s="269"/>
      <c r="F387" s="270"/>
      <c r="G387" s="258"/>
      <c r="H387" s="271"/>
      <c r="I387" s="288"/>
      <c r="J387" s="289"/>
      <c r="K387" s="304">
        <f>SUM(J388:J398)</f>
        <v>7641.3600000000006</v>
      </c>
      <c r="L387" s="295"/>
      <c r="M387" s="406"/>
      <c r="N387" s="407"/>
      <c r="O387" s="408"/>
      <c r="P387" s="414">
        <f>SUM(O388:O398)</f>
        <v>0</v>
      </c>
      <c r="Q387" s="398"/>
    </row>
    <row r="388" spans="1:17" ht="45" x14ac:dyDescent="0.2">
      <c r="A388" s="246" t="s">
        <v>1126</v>
      </c>
      <c r="B388" s="46" t="s">
        <v>1127</v>
      </c>
      <c r="C388" s="47" t="s">
        <v>149</v>
      </c>
      <c r="D388" s="43" t="s">
        <v>1128</v>
      </c>
      <c r="E388" s="42" t="s">
        <v>115</v>
      </c>
      <c r="F388" s="48">
        <v>134.30000000000001</v>
      </c>
      <c r="G388" s="45">
        <v>5.93</v>
      </c>
      <c r="H388" s="238">
        <v>0.22289999999999999</v>
      </c>
      <c r="I388" s="284">
        <f t="shared" ref="I388:I398" si="100">TRUNC(G388*(1+H388),2)</f>
        <v>7.25</v>
      </c>
      <c r="J388" s="28">
        <f t="shared" ref="J388:J398" si="101">TRUNC(F388*I388,2)</f>
        <v>973.67</v>
      </c>
      <c r="K388" s="290"/>
      <c r="L388" s="291"/>
      <c r="M388" s="394"/>
      <c r="N388" s="395"/>
      <c r="O388" s="396"/>
      <c r="P388" s="396"/>
      <c r="Q388" s="418"/>
    </row>
    <row r="389" spans="1:17" ht="45" x14ac:dyDescent="0.2">
      <c r="A389" s="246" t="s">
        <v>1129</v>
      </c>
      <c r="B389" s="46" t="s">
        <v>1130</v>
      </c>
      <c r="C389" s="47" t="s">
        <v>149</v>
      </c>
      <c r="D389" s="43" t="s">
        <v>1131</v>
      </c>
      <c r="E389" s="42" t="s">
        <v>115</v>
      </c>
      <c r="F389" s="48">
        <v>159.05000000000001</v>
      </c>
      <c r="G389" s="45">
        <v>1.78</v>
      </c>
      <c r="H389" s="238">
        <v>0.22289999999999999</v>
      </c>
      <c r="I389" s="284">
        <f t="shared" si="100"/>
        <v>2.17</v>
      </c>
      <c r="J389" s="28">
        <f t="shared" si="101"/>
        <v>345.13</v>
      </c>
      <c r="K389" s="290"/>
      <c r="L389" s="291"/>
      <c r="M389" s="394"/>
      <c r="N389" s="395"/>
      <c r="O389" s="396"/>
      <c r="P389" s="396"/>
      <c r="Q389" s="418"/>
    </row>
    <row r="390" spans="1:17" ht="45" x14ac:dyDescent="0.2">
      <c r="A390" s="246" t="s">
        <v>1132</v>
      </c>
      <c r="B390" s="46" t="s">
        <v>1133</v>
      </c>
      <c r="C390" s="47" t="s">
        <v>149</v>
      </c>
      <c r="D390" s="43" t="s">
        <v>1134</v>
      </c>
      <c r="E390" s="42" t="s">
        <v>173</v>
      </c>
      <c r="F390" s="48">
        <v>7</v>
      </c>
      <c r="G390" s="45">
        <v>9.18</v>
      </c>
      <c r="H390" s="238">
        <v>0.22289999999999999</v>
      </c>
      <c r="I390" s="284">
        <f t="shared" si="100"/>
        <v>11.22</v>
      </c>
      <c r="J390" s="28">
        <f t="shared" si="101"/>
        <v>78.540000000000006</v>
      </c>
      <c r="K390" s="290"/>
      <c r="L390" s="291"/>
      <c r="M390" s="394"/>
      <c r="N390" s="395"/>
      <c r="O390" s="396"/>
      <c r="P390" s="396"/>
      <c r="Q390" s="418"/>
    </row>
    <row r="391" spans="1:17" ht="22.5" x14ac:dyDescent="0.2">
      <c r="A391" s="246" t="s">
        <v>1135</v>
      </c>
      <c r="B391" s="46" t="s">
        <v>1136</v>
      </c>
      <c r="C391" s="47" t="s">
        <v>149</v>
      </c>
      <c r="D391" s="29" t="s">
        <v>1137</v>
      </c>
      <c r="E391" s="30" t="s">
        <v>115</v>
      </c>
      <c r="F391" s="48">
        <v>10.08</v>
      </c>
      <c r="G391" s="45">
        <v>2.33</v>
      </c>
      <c r="H391" s="238">
        <v>0.22289999999999999</v>
      </c>
      <c r="I391" s="284">
        <f t="shared" si="100"/>
        <v>2.84</v>
      </c>
      <c r="J391" s="28">
        <f t="shared" si="101"/>
        <v>28.62</v>
      </c>
      <c r="K391" s="290"/>
      <c r="L391" s="291"/>
      <c r="M391" s="394"/>
      <c r="N391" s="395"/>
      <c r="O391" s="396"/>
      <c r="P391" s="396"/>
      <c r="Q391" s="418"/>
    </row>
    <row r="392" spans="1:17" ht="33.75" x14ac:dyDescent="0.2">
      <c r="A392" s="246" t="s">
        <v>1138</v>
      </c>
      <c r="B392" s="46" t="s">
        <v>1139</v>
      </c>
      <c r="C392" s="47" t="s">
        <v>149</v>
      </c>
      <c r="D392" s="29" t="s">
        <v>1140</v>
      </c>
      <c r="E392" s="30" t="s">
        <v>115</v>
      </c>
      <c r="F392" s="48">
        <v>29</v>
      </c>
      <c r="G392" s="45">
        <v>2.98</v>
      </c>
      <c r="H392" s="238">
        <v>0.22289999999999999</v>
      </c>
      <c r="I392" s="284">
        <f t="shared" si="100"/>
        <v>3.64</v>
      </c>
      <c r="J392" s="28">
        <f t="shared" si="101"/>
        <v>105.56</v>
      </c>
      <c r="K392" s="290"/>
      <c r="L392" s="291"/>
      <c r="M392" s="394"/>
      <c r="N392" s="395"/>
      <c r="O392" s="396"/>
      <c r="P392" s="396"/>
      <c r="Q392" s="418"/>
    </row>
    <row r="393" spans="1:17" ht="45" x14ac:dyDescent="0.2">
      <c r="A393" s="246" t="s">
        <v>1141</v>
      </c>
      <c r="B393" s="46" t="s">
        <v>1142</v>
      </c>
      <c r="C393" s="47" t="s">
        <v>149</v>
      </c>
      <c r="D393" s="43" t="s">
        <v>1143</v>
      </c>
      <c r="E393" s="42" t="s">
        <v>173</v>
      </c>
      <c r="F393" s="48">
        <v>4</v>
      </c>
      <c r="G393" s="45">
        <v>5.0599999999999996</v>
      </c>
      <c r="H393" s="238">
        <v>0.22289999999999999</v>
      </c>
      <c r="I393" s="284">
        <f t="shared" si="100"/>
        <v>6.18</v>
      </c>
      <c r="J393" s="28">
        <f t="shared" si="101"/>
        <v>24.72</v>
      </c>
      <c r="K393" s="290"/>
      <c r="L393" s="291"/>
      <c r="M393" s="394"/>
      <c r="N393" s="395"/>
      <c r="O393" s="396"/>
      <c r="P393" s="396"/>
      <c r="Q393" s="418"/>
    </row>
    <row r="394" spans="1:17" ht="33.75" x14ac:dyDescent="0.2">
      <c r="A394" s="246" t="s">
        <v>1144</v>
      </c>
      <c r="B394" s="46" t="s">
        <v>1145</v>
      </c>
      <c r="C394" s="47" t="s">
        <v>113</v>
      </c>
      <c r="D394" s="29" t="s">
        <v>1146</v>
      </c>
      <c r="E394" s="30" t="s">
        <v>115</v>
      </c>
      <c r="F394" s="48">
        <v>16</v>
      </c>
      <c r="G394" s="45">
        <v>8.0299999999999994</v>
      </c>
      <c r="H394" s="238">
        <v>0.22289999999999999</v>
      </c>
      <c r="I394" s="284">
        <f t="shared" si="100"/>
        <v>9.81</v>
      </c>
      <c r="J394" s="28">
        <f t="shared" si="101"/>
        <v>156.96</v>
      </c>
      <c r="K394" s="290"/>
      <c r="L394" s="291"/>
      <c r="M394" s="394"/>
      <c r="N394" s="395"/>
      <c r="O394" s="396"/>
      <c r="P394" s="396"/>
      <c r="Q394" s="418"/>
    </row>
    <row r="395" spans="1:17" ht="33.75" x14ac:dyDescent="0.2">
      <c r="A395" s="246" t="s">
        <v>1147</v>
      </c>
      <c r="B395" s="46" t="s">
        <v>1148</v>
      </c>
      <c r="C395" s="47" t="s">
        <v>113</v>
      </c>
      <c r="D395" s="29" t="s">
        <v>1149</v>
      </c>
      <c r="E395" s="30" t="s">
        <v>115</v>
      </c>
      <c r="F395" s="48">
        <v>294.2</v>
      </c>
      <c r="G395" s="45">
        <v>9.1999999999999993</v>
      </c>
      <c r="H395" s="238">
        <v>0.22289999999999999</v>
      </c>
      <c r="I395" s="284">
        <f t="shared" si="100"/>
        <v>11.25</v>
      </c>
      <c r="J395" s="28">
        <f t="shared" si="101"/>
        <v>3309.75</v>
      </c>
      <c r="K395" s="290"/>
      <c r="L395" s="291"/>
      <c r="M395" s="394"/>
      <c r="N395" s="395"/>
      <c r="O395" s="396"/>
      <c r="P395" s="396"/>
      <c r="Q395" s="418"/>
    </row>
    <row r="396" spans="1:17" ht="45" x14ac:dyDescent="0.2">
      <c r="A396" s="246" t="s">
        <v>1150</v>
      </c>
      <c r="B396" s="46" t="s">
        <v>1151</v>
      </c>
      <c r="C396" s="47" t="s">
        <v>149</v>
      </c>
      <c r="D396" s="43" t="s">
        <v>1152</v>
      </c>
      <c r="E396" s="42" t="s">
        <v>115</v>
      </c>
      <c r="F396" s="48">
        <v>20</v>
      </c>
      <c r="G396" s="45">
        <v>3.14</v>
      </c>
      <c r="H396" s="238">
        <v>0.22289999999999999</v>
      </c>
      <c r="I396" s="284">
        <f t="shared" si="100"/>
        <v>3.83</v>
      </c>
      <c r="J396" s="28">
        <f t="shared" si="101"/>
        <v>76.599999999999994</v>
      </c>
      <c r="K396" s="290"/>
      <c r="L396" s="291"/>
      <c r="M396" s="394"/>
      <c r="N396" s="395"/>
      <c r="O396" s="396"/>
      <c r="P396" s="396"/>
      <c r="Q396" s="418"/>
    </row>
    <row r="397" spans="1:17" ht="33.75" x14ac:dyDescent="0.2">
      <c r="A397" s="246" t="s">
        <v>1153</v>
      </c>
      <c r="B397" s="46" t="s">
        <v>1154</v>
      </c>
      <c r="C397" s="47" t="s">
        <v>113</v>
      </c>
      <c r="D397" s="29" t="s">
        <v>1155</v>
      </c>
      <c r="E397" s="30" t="s">
        <v>140</v>
      </c>
      <c r="F397" s="48">
        <v>3</v>
      </c>
      <c r="G397" s="45">
        <v>342.76</v>
      </c>
      <c r="H397" s="238">
        <v>0.22289999999999999</v>
      </c>
      <c r="I397" s="284">
        <f t="shared" si="100"/>
        <v>419.16</v>
      </c>
      <c r="J397" s="28">
        <f t="shared" si="101"/>
        <v>1257.48</v>
      </c>
      <c r="K397" s="290"/>
      <c r="L397" s="291"/>
      <c r="M397" s="394"/>
      <c r="N397" s="395"/>
      <c r="O397" s="396"/>
      <c r="P397" s="396"/>
      <c r="Q397" s="418"/>
    </row>
    <row r="398" spans="1:17" ht="33.75" x14ac:dyDescent="0.2">
      <c r="A398" s="246" t="s">
        <v>1156</v>
      </c>
      <c r="B398" s="46" t="s">
        <v>1157</v>
      </c>
      <c r="C398" s="47" t="s">
        <v>113</v>
      </c>
      <c r="D398" s="43" t="s">
        <v>1158</v>
      </c>
      <c r="E398" s="42" t="s">
        <v>140</v>
      </c>
      <c r="F398" s="48">
        <v>1</v>
      </c>
      <c r="G398" s="45">
        <v>1050.24</v>
      </c>
      <c r="H398" s="238">
        <v>0.22289999999999999</v>
      </c>
      <c r="I398" s="284">
        <f t="shared" si="100"/>
        <v>1284.33</v>
      </c>
      <c r="J398" s="28">
        <f t="shared" si="101"/>
        <v>1284.33</v>
      </c>
      <c r="K398" s="290"/>
      <c r="L398" s="291"/>
      <c r="M398" s="394"/>
      <c r="N398" s="395"/>
      <c r="O398" s="396"/>
      <c r="P398" s="396"/>
      <c r="Q398" s="418"/>
    </row>
    <row r="399" spans="1:17" x14ac:dyDescent="0.2">
      <c r="A399" s="117"/>
      <c r="B399" s="46"/>
      <c r="C399" s="47"/>
      <c r="D399" s="29"/>
      <c r="E399" s="30"/>
      <c r="F399" s="48"/>
      <c r="G399" s="45"/>
      <c r="H399" s="26"/>
      <c r="I399" s="27"/>
      <c r="J399" s="31"/>
      <c r="K399" s="28"/>
      <c r="L399" s="113"/>
      <c r="M399" s="419"/>
      <c r="N399" s="420"/>
      <c r="O399" s="421"/>
      <c r="P399" s="421"/>
      <c r="Q399" s="422"/>
    </row>
    <row r="400" spans="1:17" ht="27" customHeight="1" thickBot="1" x14ac:dyDescent="0.25">
      <c r="A400" s="184" t="s">
        <v>101</v>
      </c>
      <c r="B400" s="185"/>
      <c r="C400" s="185"/>
      <c r="D400" s="185"/>
      <c r="E400" s="185"/>
      <c r="F400" s="185"/>
      <c r="G400" s="185"/>
      <c r="H400" s="185"/>
      <c r="I400" s="185"/>
      <c r="J400" s="118"/>
      <c r="K400" s="118"/>
      <c r="L400" s="307">
        <f>SUM(L12:L399)</f>
        <v>2640204.3900000006</v>
      </c>
      <c r="M400" s="178" t="s">
        <v>104</v>
      </c>
      <c r="N400" s="178"/>
      <c r="O400" s="178"/>
      <c r="P400" s="178"/>
      <c r="Q400" s="308">
        <f>SUM(Q12:Q399)</f>
        <v>0</v>
      </c>
    </row>
    <row r="401" spans="1:17" ht="35.25" customHeight="1" thickTop="1" x14ac:dyDescent="0.2">
      <c r="A401" s="167" t="s">
        <v>4</v>
      </c>
      <c r="B401" s="167"/>
      <c r="C401" s="167"/>
      <c r="D401" s="167"/>
      <c r="E401" s="167"/>
      <c r="F401" s="167"/>
      <c r="G401" s="126" t="s">
        <v>49</v>
      </c>
      <c r="H401" s="127"/>
      <c r="I401" s="127"/>
      <c r="J401" s="127"/>
      <c r="K401" s="127"/>
      <c r="L401" s="127"/>
      <c r="M401" s="127"/>
      <c r="N401" s="127"/>
      <c r="O401" s="127"/>
      <c r="P401" s="127"/>
      <c r="Q401" s="128"/>
    </row>
    <row r="402" spans="1:17" ht="40.5" customHeight="1" x14ac:dyDescent="0.2">
      <c r="A402" s="168" t="s">
        <v>64</v>
      </c>
      <c r="B402" s="169"/>
      <c r="C402" s="169"/>
      <c r="D402" s="169"/>
      <c r="E402" s="168" t="s">
        <v>13</v>
      </c>
      <c r="F402" s="169"/>
      <c r="G402" s="129"/>
      <c r="H402" s="130"/>
      <c r="I402" s="130"/>
      <c r="J402" s="130"/>
      <c r="K402" s="130"/>
      <c r="L402" s="130"/>
      <c r="M402" s="130"/>
      <c r="N402" s="130"/>
      <c r="O402" s="130"/>
      <c r="P402" s="130"/>
      <c r="Q402" s="131"/>
    </row>
    <row r="403" spans="1:17" x14ac:dyDescent="0.2">
      <c r="A403" s="172" t="s">
        <v>5</v>
      </c>
      <c r="B403" s="170" t="s">
        <v>1163</v>
      </c>
      <c r="C403" s="170"/>
      <c r="D403" s="170"/>
      <c r="E403" s="170"/>
      <c r="F403" s="170"/>
      <c r="G403" s="171"/>
      <c r="H403" s="171"/>
      <c r="I403" s="171"/>
      <c r="J403" s="171"/>
      <c r="K403" s="171"/>
      <c r="L403" s="171"/>
      <c r="M403" s="171"/>
      <c r="N403" s="171"/>
      <c r="O403" s="423"/>
      <c r="P403" s="423"/>
      <c r="Q403" s="423"/>
    </row>
    <row r="404" spans="1:17" x14ac:dyDescent="0.2">
      <c r="A404" s="173"/>
      <c r="B404" s="176" t="s">
        <v>1162</v>
      </c>
      <c r="C404" s="176"/>
      <c r="D404" s="176"/>
      <c r="E404" s="176"/>
      <c r="F404" s="176"/>
      <c r="G404" s="176"/>
      <c r="H404" s="176"/>
      <c r="I404" s="176"/>
      <c r="J404" s="176"/>
      <c r="K404" s="176"/>
      <c r="L404" s="176"/>
      <c r="M404" s="176"/>
      <c r="N404" s="176"/>
      <c r="O404" s="423"/>
      <c r="P404" s="423"/>
      <c r="Q404" s="423"/>
    </row>
    <row r="405" spans="1:17" ht="12.75" customHeight="1" x14ac:dyDescent="0.2">
      <c r="A405" s="173"/>
      <c r="B405" s="166" t="s">
        <v>1164</v>
      </c>
      <c r="C405" s="166"/>
      <c r="D405" s="166"/>
      <c r="E405" s="166"/>
      <c r="F405" s="166"/>
      <c r="G405" s="166"/>
      <c r="H405" s="166"/>
      <c r="I405" s="166"/>
      <c r="J405" s="166"/>
      <c r="K405" s="166"/>
      <c r="L405" s="166"/>
      <c r="M405" s="166"/>
      <c r="N405" s="166"/>
      <c r="O405" s="166"/>
      <c r="P405" s="166"/>
      <c r="Q405" s="166"/>
    </row>
    <row r="406" spans="1:17" ht="12.75" customHeight="1" x14ac:dyDescent="0.2">
      <c r="A406" s="173"/>
      <c r="B406" s="174" t="s">
        <v>106</v>
      </c>
      <c r="C406" s="174"/>
      <c r="D406" s="174"/>
      <c r="E406" s="174"/>
      <c r="F406" s="174"/>
      <c r="G406" s="174"/>
      <c r="H406" s="174"/>
      <c r="I406" s="174"/>
      <c r="J406" s="174"/>
      <c r="K406" s="174"/>
      <c r="L406" s="174"/>
      <c r="M406" s="174"/>
      <c r="N406" s="174"/>
      <c r="O406" s="423"/>
      <c r="P406" s="423"/>
      <c r="Q406" s="423"/>
    </row>
    <row r="407" spans="1:17" ht="27" customHeight="1" x14ac:dyDescent="0.2">
      <c r="A407" s="173"/>
      <c r="B407" s="177" t="s">
        <v>1161</v>
      </c>
      <c r="C407" s="177"/>
      <c r="D407" s="177"/>
      <c r="E407" s="177"/>
      <c r="F407" s="177"/>
      <c r="G407" s="177"/>
      <c r="H407" s="177"/>
      <c r="I407" s="177"/>
      <c r="J407" s="177"/>
      <c r="K407" s="177"/>
      <c r="L407" s="177"/>
      <c r="M407" s="177"/>
      <c r="N407" s="177"/>
      <c r="O407" s="177"/>
      <c r="P407" s="177"/>
      <c r="Q407" s="177"/>
    </row>
    <row r="408" spans="1:17" ht="12.75" customHeight="1" x14ac:dyDescent="0.2">
      <c r="A408" s="173"/>
      <c r="B408" s="166" t="s">
        <v>29</v>
      </c>
      <c r="C408" s="166"/>
      <c r="D408" s="166"/>
      <c r="E408" s="166"/>
      <c r="F408" s="166"/>
      <c r="G408" s="166"/>
      <c r="H408" s="166"/>
      <c r="I408" s="166"/>
      <c r="J408" s="166"/>
      <c r="K408" s="166"/>
      <c r="L408" s="166"/>
      <c r="M408" s="166"/>
      <c r="N408" s="166"/>
      <c r="O408" s="166"/>
      <c r="P408" s="166"/>
      <c r="Q408" s="166"/>
    </row>
    <row r="409" spans="1:17" x14ac:dyDescent="0.2">
      <c r="A409" s="173"/>
      <c r="B409" s="166" t="s">
        <v>63</v>
      </c>
      <c r="C409" s="166"/>
      <c r="D409" s="166"/>
      <c r="E409" s="166"/>
      <c r="F409" s="166"/>
      <c r="G409" s="166"/>
      <c r="H409" s="166"/>
      <c r="I409" s="166"/>
      <c r="J409" s="166"/>
      <c r="K409" s="166"/>
      <c r="L409" s="166"/>
      <c r="M409" s="166"/>
      <c r="N409" s="166"/>
      <c r="O409" s="423"/>
      <c r="P409" s="423"/>
      <c r="Q409" s="423"/>
    </row>
    <row r="410" spans="1:17" ht="27" customHeight="1" x14ac:dyDescent="0.2">
      <c r="A410" s="173"/>
      <c r="B410" s="175" t="s">
        <v>22</v>
      </c>
      <c r="C410" s="175"/>
      <c r="D410" s="175"/>
      <c r="E410" s="175"/>
      <c r="F410" s="175"/>
      <c r="G410" s="175"/>
      <c r="H410" s="175"/>
      <c r="I410" s="175"/>
      <c r="J410" s="175"/>
      <c r="K410" s="175"/>
      <c r="L410" s="175"/>
      <c r="M410" s="175"/>
      <c r="N410" s="175"/>
      <c r="O410" s="175"/>
      <c r="P410" s="175"/>
      <c r="Q410" s="175"/>
    </row>
    <row r="564" spans="15:15" ht="15" customHeight="1" x14ac:dyDescent="0.2">
      <c r="O564" s="11"/>
    </row>
    <row r="565" spans="15:15" ht="33.75" customHeight="1" x14ac:dyDescent="0.2"/>
    <row r="566" spans="15:15" ht="31.5" customHeight="1" x14ac:dyDescent="0.2"/>
    <row r="567" spans="15:15" ht="24.75" customHeight="1" x14ac:dyDescent="0.2"/>
    <row r="572" spans="15:15" ht="26.25" customHeight="1" x14ac:dyDescent="0.2"/>
  </sheetData>
  <sheetProtection algorithmName="SHA-512" hashValue="vTOXuEbnBGwvpIdIRg6DA82+QFx5KUvgMuTgv224sKz7ixTIzewBdbanCeL8w6aE+00icSfxrUmq4TVX7sAdow==" saltValue="SmTzLBD8qJhFgabLcspivA==" spinCount="100000" sheet="1" selectLockedCells="1"/>
  <mergeCells count="38">
    <mergeCell ref="A7:Q7"/>
    <mergeCell ref="B408:Q408"/>
    <mergeCell ref="M400:P400"/>
    <mergeCell ref="G401:Q402"/>
    <mergeCell ref="B405:Q405"/>
    <mergeCell ref="A1:Q1"/>
    <mergeCell ref="A2:Q2"/>
    <mergeCell ref="A3:Q3"/>
    <mergeCell ref="A5:Q5"/>
    <mergeCell ref="A6:Q6"/>
    <mergeCell ref="N10:N11"/>
    <mergeCell ref="O10:Q10"/>
    <mergeCell ref="A9:A11"/>
    <mergeCell ref="B9:B11"/>
    <mergeCell ref="C9:C11"/>
    <mergeCell ref="D9:D11"/>
    <mergeCell ref="A400:I400"/>
    <mergeCell ref="B409:N409"/>
    <mergeCell ref="A401:F401"/>
    <mergeCell ref="A402:D402"/>
    <mergeCell ref="E402:F402"/>
    <mergeCell ref="B403:N403"/>
    <mergeCell ref="A403:A410"/>
    <mergeCell ref="B406:N406"/>
    <mergeCell ref="B410:Q410"/>
    <mergeCell ref="B404:N404"/>
    <mergeCell ref="B407:Q407"/>
    <mergeCell ref="E8:L8"/>
    <mergeCell ref="M8:Q8"/>
    <mergeCell ref="E9:E11"/>
    <mergeCell ref="F9:F11"/>
    <mergeCell ref="G9:G11"/>
    <mergeCell ref="H9:H11"/>
    <mergeCell ref="I9:L9"/>
    <mergeCell ref="M9:M11"/>
    <mergeCell ref="N9:Q9"/>
    <mergeCell ref="I10:I11"/>
    <mergeCell ref="J10:L10"/>
  </mergeCells>
  <phoneticPr fontId="35" type="noConversion"/>
  <printOptions horizontalCentered="1"/>
  <pageMargins left="0" right="0" top="0.47244094488188981" bottom="0.35433070866141736" header="0.23622047244094491" footer="0.19685039370078741"/>
  <pageSetup paperSize="9" scale="70" fitToHeight="16" orientation="landscape" r:id="rId1"/>
  <headerFooter>
    <oddHeader>&amp;R&amp;"Verdana,Normal"&amp;8Fls.:______
Processo n.º 23069.156365/2022-12</oddHeader>
    <oddFooter>&amp;R&amp;"Verdana,Normal"&amp;8Pág.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58300-E3B2-47D7-BAC6-D70BB6CD8B3E}">
  <dimension ref="A1:R168"/>
  <sheetViews>
    <sheetView topLeftCell="A58" workbookViewId="0">
      <selection activeCell="A70" sqref="A70:K71"/>
    </sheetView>
  </sheetViews>
  <sheetFormatPr defaultRowHeight="15" x14ac:dyDescent="0.25"/>
  <cols>
    <col min="1" max="1" width="6" bestFit="1" customWidth="1"/>
    <col min="2" max="2" width="38.5703125" customWidth="1"/>
    <col min="3" max="3" width="15" customWidth="1"/>
    <col min="4" max="4" width="11.140625" bestFit="1" customWidth="1"/>
    <col min="5" max="5" width="11.42578125" bestFit="1" customWidth="1"/>
    <col min="6" max="7" width="12.7109375" bestFit="1" customWidth="1"/>
    <col min="8" max="10" width="14.7109375" bestFit="1" customWidth="1"/>
    <col min="11" max="12" width="14.28515625" customWidth="1"/>
    <col min="13" max="13" width="12.28515625" customWidth="1"/>
  </cols>
  <sheetData>
    <row r="1" spans="1:16" ht="15.75" x14ac:dyDescent="0.25">
      <c r="A1" s="132" t="s">
        <v>25</v>
      </c>
      <c r="B1" s="132"/>
      <c r="C1" s="132"/>
      <c r="D1" s="132"/>
      <c r="E1" s="132"/>
      <c r="F1" s="132"/>
      <c r="G1" s="132"/>
      <c r="H1" s="132"/>
      <c r="I1" s="132"/>
      <c r="J1" s="132"/>
      <c r="K1" s="132"/>
      <c r="L1" s="132"/>
      <c r="M1" s="61"/>
      <c r="N1" s="61"/>
      <c r="O1" s="61"/>
    </row>
    <row r="2" spans="1:16" ht="15.75" x14ac:dyDescent="0.25">
      <c r="A2" s="132" t="s">
        <v>26</v>
      </c>
      <c r="B2" s="132"/>
      <c r="C2" s="132"/>
      <c r="D2" s="132"/>
      <c r="E2" s="132"/>
      <c r="F2" s="132"/>
      <c r="G2" s="132"/>
      <c r="H2" s="132"/>
      <c r="I2" s="132"/>
      <c r="J2" s="132"/>
      <c r="K2" s="132"/>
      <c r="L2" s="132"/>
      <c r="M2" s="61"/>
      <c r="N2" s="61"/>
      <c r="O2" s="61"/>
    </row>
    <row r="3" spans="1:16" ht="15.75" x14ac:dyDescent="0.25">
      <c r="A3" s="133" t="s">
        <v>1170</v>
      </c>
      <c r="B3" s="133"/>
      <c r="C3" s="133"/>
      <c r="D3" s="133"/>
      <c r="E3" s="133"/>
      <c r="F3" s="133"/>
      <c r="G3" s="133"/>
      <c r="H3" s="133"/>
      <c r="I3" s="133"/>
      <c r="J3" s="133"/>
      <c r="K3" s="133"/>
      <c r="L3" s="133"/>
      <c r="M3" s="318"/>
      <c r="N3" s="318"/>
      <c r="O3" s="318"/>
    </row>
    <row r="4" spans="1:16" x14ac:dyDescent="0.25">
      <c r="A4" s="319" t="s">
        <v>40</v>
      </c>
      <c r="B4" s="319"/>
      <c r="C4" s="319"/>
      <c r="D4" s="319"/>
      <c r="E4" s="319"/>
      <c r="F4" s="319"/>
      <c r="G4" s="319"/>
      <c r="H4" s="319"/>
      <c r="I4" s="319"/>
      <c r="J4" s="319"/>
      <c r="K4" s="319"/>
      <c r="L4" s="319"/>
      <c r="M4" s="5"/>
      <c r="N4" s="24"/>
      <c r="O4" s="25"/>
    </row>
    <row r="5" spans="1:16" ht="15" customHeight="1" x14ac:dyDescent="0.25">
      <c r="A5" s="135" t="s">
        <v>1159</v>
      </c>
      <c r="B5" s="135"/>
      <c r="C5" s="135"/>
      <c r="D5" s="135"/>
      <c r="E5" s="135"/>
      <c r="F5" s="135"/>
      <c r="G5" s="135"/>
      <c r="H5" s="135"/>
      <c r="I5" s="135"/>
      <c r="J5" s="135"/>
      <c r="K5" s="135"/>
      <c r="L5" s="135"/>
      <c r="M5" s="73"/>
      <c r="N5" s="73"/>
      <c r="O5" s="73"/>
    </row>
    <row r="6" spans="1:16" ht="15" customHeight="1" x14ac:dyDescent="0.25">
      <c r="A6" s="135"/>
      <c r="B6" s="135"/>
      <c r="C6" s="135"/>
      <c r="D6" s="135"/>
      <c r="E6" s="135"/>
      <c r="F6" s="135"/>
      <c r="G6" s="135"/>
      <c r="H6" s="135"/>
      <c r="I6" s="135"/>
      <c r="J6" s="135"/>
      <c r="K6" s="135"/>
      <c r="L6" s="135"/>
      <c r="N6" s="120"/>
      <c r="O6" s="120"/>
      <c r="P6" s="33"/>
    </row>
    <row r="7" spans="1:16" ht="29.25" customHeight="1" thickBot="1" x14ac:dyDescent="0.3">
      <c r="A7" s="282" t="s">
        <v>1160</v>
      </c>
      <c r="B7" s="282"/>
      <c r="C7" s="282"/>
      <c r="D7" s="282"/>
      <c r="E7" s="282"/>
      <c r="F7" s="282"/>
      <c r="G7" s="282"/>
      <c r="H7" s="282"/>
      <c r="I7" s="282"/>
      <c r="J7" s="282"/>
      <c r="K7" s="282"/>
      <c r="L7" s="282"/>
      <c r="M7" s="74"/>
      <c r="N7" s="38"/>
    </row>
    <row r="8" spans="1:16" ht="15.75" thickTop="1" x14ac:dyDescent="0.25">
      <c r="A8" s="221" t="s">
        <v>0</v>
      </c>
      <c r="B8" s="213" t="s">
        <v>14</v>
      </c>
      <c r="C8" s="213" t="s">
        <v>15</v>
      </c>
      <c r="D8" s="213" t="s">
        <v>16</v>
      </c>
      <c r="E8" s="217" t="s">
        <v>20</v>
      </c>
      <c r="F8" s="217"/>
      <c r="G8" s="217"/>
      <c r="H8" s="217"/>
      <c r="I8" s="218"/>
      <c r="J8" s="218"/>
      <c r="K8" s="218"/>
      <c r="L8" s="215" t="s">
        <v>31</v>
      </c>
      <c r="M8" s="320"/>
    </row>
    <row r="9" spans="1:16" x14ac:dyDescent="0.25">
      <c r="A9" s="222"/>
      <c r="B9" s="214"/>
      <c r="C9" s="214"/>
      <c r="D9" s="214"/>
      <c r="E9" s="9" t="s">
        <v>7</v>
      </c>
      <c r="F9" s="9" t="s">
        <v>8</v>
      </c>
      <c r="G9" s="9" t="s">
        <v>9</v>
      </c>
      <c r="H9" s="9" t="s">
        <v>19</v>
      </c>
      <c r="I9" s="36" t="s">
        <v>30</v>
      </c>
      <c r="J9" s="36" t="s">
        <v>97</v>
      </c>
      <c r="K9" s="36" t="s">
        <v>98</v>
      </c>
      <c r="L9" s="216"/>
      <c r="M9" s="320"/>
    </row>
    <row r="10" spans="1:16" ht="9.9499999999999993" customHeight="1" x14ac:dyDescent="0.25">
      <c r="A10" s="212" t="s">
        <v>36</v>
      </c>
      <c r="B10" s="321" t="s">
        <v>41</v>
      </c>
      <c r="C10" s="225">
        <f>Resumo!D10</f>
        <v>12616.69</v>
      </c>
      <c r="D10" s="190">
        <f>C10/C$61</f>
        <v>4.7786792749026519E-3</v>
      </c>
      <c r="E10" s="76">
        <v>1</v>
      </c>
      <c r="F10" s="78"/>
      <c r="G10" s="50"/>
      <c r="H10" s="50"/>
      <c r="I10" s="51"/>
      <c r="J10" s="51"/>
      <c r="K10" s="51"/>
      <c r="L10" s="58">
        <f t="shared" ref="L10:L59" si="0">SUM(E10:K10)</f>
        <v>1</v>
      </c>
      <c r="M10" s="320"/>
    </row>
    <row r="11" spans="1:16" ht="15" customHeight="1" x14ac:dyDescent="0.25">
      <c r="A11" s="196"/>
      <c r="B11" s="322"/>
      <c r="C11" s="220"/>
      <c r="D11" s="191"/>
      <c r="E11" s="7">
        <f>$C10*E10</f>
        <v>12616.69</v>
      </c>
      <c r="F11" s="35"/>
      <c r="G11" s="35"/>
      <c r="H11" s="35"/>
      <c r="I11" s="37"/>
      <c r="J11" s="37"/>
      <c r="K11" s="37"/>
      <c r="L11" s="323">
        <f t="shared" si="0"/>
        <v>12616.69</v>
      </c>
      <c r="M11" s="324"/>
    </row>
    <row r="12" spans="1:16" ht="9.9499999999999993" customHeight="1" x14ac:dyDescent="0.25">
      <c r="A12" s="195" t="s">
        <v>37</v>
      </c>
      <c r="B12" s="223" t="s">
        <v>121</v>
      </c>
      <c r="C12" s="219">
        <f>Resumo!$D$12</f>
        <v>146217</v>
      </c>
      <c r="D12" s="190">
        <f>C12/C$61</f>
        <v>5.5380939655205998E-2</v>
      </c>
      <c r="E12" s="77">
        <f>E64</f>
        <v>3.2587071741369142E-2</v>
      </c>
      <c r="F12" s="77">
        <f t="shared" ref="F12:K12" si="1">F64</f>
        <v>7.5373234345022092E-2</v>
      </c>
      <c r="G12" s="77">
        <f t="shared" si="1"/>
        <v>0.21838982513861066</v>
      </c>
      <c r="H12" s="77">
        <f t="shared" si="1"/>
        <v>0.23775948682723691</v>
      </c>
      <c r="I12" s="77">
        <f t="shared" si="1"/>
        <v>0.18718107993320685</v>
      </c>
      <c r="J12" s="77">
        <f t="shared" si="1"/>
        <v>0.1886549201838586</v>
      </c>
      <c r="K12" s="77">
        <f t="shared" si="1"/>
        <v>6.00543818306956E-2</v>
      </c>
      <c r="L12" s="60">
        <f t="shared" si="0"/>
        <v>0.99999999999999978</v>
      </c>
      <c r="M12" s="324"/>
    </row>
    <row r="13" spans="1:16" x14ac:dyDescent="0.25">
      <c r="A13" s="196"/>
      <c r="B13" s="224"/>
      <c r="C13" s="220"/>
      <c r="D13" s="191"/>
      <c r="E13" s="52">
        <f t="shared" ref="E13:K13" si="2">$C12*E12</f>
        <v>4764.7838688077718</v>
      </c>
      <c r="F13" s="52">
        <f t="shared" si="2"/>
        <v>11020.848206226095</v>
      </c>
      <c r="G13" s="52">
        <f t="shared" si="2"/>
        <v>31932.305062292235</v>
      </c>
      <c r="H13" s="52">
        <f t="shared" si="2"/>
        <v>34764.478885418102</v>
      </c>
      <c r="I13" s="52">
        <f t="shared" si="2"/>
        <v>27369.055964593706</v>
      </c>
      <c r="J13" s="52">
        <f t="shared" si="2"/>
        <v>27584.556464523252</v>
      </c>
      <c r="K13" s="52">
        <f t="shared" si="2"/>
        <v>8780.9715481388193</v>
      </c>
      <c r="L13" s="325">
        <f t="shared" si="0"/>
        <v>146217</v>
      </c>
      <c r="M13" s="324"/>
    </row>
    <row r="14" spans="1:16" ht="9.9499999999999993" customHeight="1" x14ac:dyDescent="0.25">
      <c r="A14" s="195" t="s">
        <v>38</v>
      </c>
      <c r="B14" s="197" t="s">
        <v>27</v>
      </c>
      <c r="C14" s="326">
        <f>Resumo!$D$14</f>
        <v>26221.529999999995</v>
      </c>
      <c r="D14" s="190">
        <f>C14/C$61</f>
        <v>9.9316288160554069E-3</v>
      </c>
      <c r="E14" s="77">
        <v>1</v>
      </c>
      <c r="F14" s="75"/>
      <c r="G14" s="75"/>
      <c r="H14" s="327"/>
      <c r="I14" s="328"/>
      <c r="J14" s="328"/>
      <c r="K14" s="328"/>
      <c r="L14" s="329">
        <f t="shared" si="0"/>
        <v>1</v>
      </c>
      <c r="M14" s="324"/>
    </row>
    <row r="15" spans="1:16" x14ac:dyDescent="0.25">
      <c r="A15" s="196"/>
      <c r="B15" s="198"/>
      <c r="C15" s="330"/>
      <c r="D15" s="191"/>
      <c r="E15" s="52">
        <f t="shared" ref="E15:I21" si="3">$C14*E14</f>
        <v>26221.529999999995</v>
      </c>
      <c r="F15" s="53"/>
      <c r="G15" s="53"/>
      <c r="H15" s="53"/>
      <c r="I15" s="54"/>
      <c r="J15" s="54"/>
      <c r="K15" s="54"/>
      <c r="L15" s="325">
        <f t="shared" si="0"/>
        <v>26221.529999999995</v>
      </c>
      <c r="M15" s="324"/>
    </row>
    <row r="16" spans="1:16" ht="9.9499999999999993" customHeight="1" x14ac:dyDescent="0.25">
      <c r="A16" s="195" t="s">
        <v>39</v>
      </c>
      <c r="B16" s="197" t="s">
        <v>84</v>
      </c>
      <c r="C16" s="188">
        <f>Resumo!$D$16</f>
        <v>4271.32</v>
      </c>
      <c r="D16" s="190">
        <f>C16/C$61</f>
        <v>1.617798991690942E-3</v>
      </c>
      <c r="E16" s="331">
        <v>1</v>
      </c>
      <c r="F16" s="332"/>
      <c r="G16" s="332"/>
      <c r="H16" s="333"/>
      <c r="I16" s="332"/>
      <c r="J16" s="334"/>
      <c r="K16" s="335"/>
      <c r="L16" s="60">
        <f t="shared" si="0"/>
        <v>1</v>
      </c>
      <c r="M16" s="324"/>
    </row>
    <row r="17" spans="1:18" x14ac:dyDescent="0.25">
      <c r="A17" s="196"/>
      <c r="B17" s="198"/>
      <c r="C17" s="189"/>
      <c r="D17" s="191"/>
      <c r="E17" s="52">
        <f t="shared" si="3"/>
        <v>4271.32</v>
      </c>
      <c r="F17" s="52"/>
      <c r="G17" s="53"/>
      <c r="H17" s="52"/>
      <c r="I17" s="53"/>
      <c r="J17" s="54"/>
      <c r="K17" s="55"/>
      <c r="L17" s="325">
        <f t="shared" si="0"/>
        <v>4271.32</v>
      </c>
      <c r="M17" s="324"/>
    </row>
    <row r="18" spans="1:18" ht="9.9499999999999993" customHeight="1" x14ac:dyDescent="0.25">
      <c r="A18" s="195" t="s">
        <v>50</v>
      </c>
      <c r="B18" s="197" t="s">
        <v>212</v>
      </c>
      <c r="C18" s="188">
        <f>Resumo!$D$18</f>
        <v>77309.58</v>
      </c>
      <c r="D18" s="190">
        <f>C18/C$61</f>
        <v>2.9281664818381726E-2</v>
      </c>
      <c r="E18" s="336">
        <v>0.4</v>
      </c>
      <c r="F18" s="337">
        <v>0.6</v>
      </c>
      <c r="G18" s="332"/>
      <c r="H18" s="332"/>
      <c r="I18" s="332"/>
      <c r="J18" s="332"/>
      <c r="K18" s="332"/>
      <c r="L18" s="60">
        <f t="shared" si="0"/>
        <v>1</v>
      </c>
      <c r="M18" s="324"/>
    </row>
    <row r="19" spans="1:18" x14ac:dyDescent="0.25">
      <c r="A19" s="196"/>
      <c r="B19" s="198"/>
      <c r="C19" s="189"/>
      <c r="D19" s="191"/>
      <c r="E19" s="52">
        <f t="shared" si="3"/>
        <v>30923.832000000002</v>
      </c>
      <c r="F19" s="52">
        <f t="shared" si="3"/>
        <v>46385.748</v>
      </c>
      <c r="G19" s="53"/>
      <c r="H19" s="53"/>
      <c r="I19" s="53"/>
      <c r="J19" s="53"/>
      <c r="K19" s="53"/>
      <c r="L19" s="325">
        <f t="shared" si="0"/>
        <v>77309.58</v>
      </c>
      <c r="M19" s="324"/>
    </row>
    <row r="20" spans="1:18" ht="9.9499999999999993" customHeight="1" x14ac:dyDescent="0.25">
      <c r="A20" s="195" t="s">
        <v>1171</v>
      </c>
      <c r="B20" s="197" t="s">
        <v>241</v>
      </c>
      <c r="C20" s="188">
        <f>Resumo!$D$20</f>
        <v>1343557.7400000002</v>
      </c>
      <c r="D20" s="190">
        <f>C20/C$61</f>
        <v>0.50888398833394866</v>
      </c>
      <c r="E20" s="338"/>
      <c r="F20" s="337">
        <v>0.1</v>
      </c>
      <c r="G20" s="337">
        <v>0.4</v>
      </c>
      <c r="H20" s="337">
        <v>0.4</v>
      </c>
      <c r="I20" s="337">
        <v>0.1</v>
      </c>
      <c r="J20" s="334"/>
      <c r="K20" s="339"/>
      <c r="L20" s="60">
        <f t="shared" si="0"/>
        <v>1</v>
      </c>
      <c r="M20" s="324"/>
    </row>
    <row r="21" spans="1:18" x14ac:dyDescent="0.25">
      <c r="A21" s="196"/>
      <c r="B21" s="198"/>
      <c r="C21" s="189"/>
      <c r="D21" s="191"/>
      <c r="E21" s="52"/>
      <c r="F21" s="52">
        <f t="shared" si="3"/>
        <v>134355.77400000003</v>
      </c>
      <c r="G21" s="52">
        <f t="shared" si="3"/>
        <v>537423.09600000014</v>
      </c>
      <c r="H21" s="52">
        <f t="shared" si="3"/>
        <v>537423.09600000014</v>
      </c>
      <c r="I21" s="52">
        <f t="shared" si="3"/>
        <v>134355.77400000003</v>
      </c>
      <c r="J21" s="54"/>
      <c r="K21" s="55"/>
      <c r="L21" s="325">
        <f t="shared" si="0"/>
        <v>1343557.7400000002</v>
      </c>
      <c r="M21" s="324"/>
    </row>
    <row r="22" spans="1:18" ht="9.9499999999999993" customHeight="1" x14ac:dyDescent="0.25">
      <c r="A22" s="195" t="s">
        <v>1172</v>
      </c>
      <c r="B22" s="197" t="s">
        <v>261</v>
      </c>
      <c r="C22" s="188">
        <f>Resumo!$D$22</f>
        <v>195112.71</v>
      </c>
      <c r="D22" s="190">
        <f>C22/C$61</f>
        <v>7.3900608126782161E-2</v>
      </c>
      <c r="E22" s="338"/>
      <c r="F22" s="332"/>
      <c r="G22" s="332"/>
      <c r="H22" s="338"/>
      <c r="I22" s="340">
        <v>0.6</v>
      </c>
      <c r="J22" s="340">
        <v>0.4</v>
      </c>
      <c r="K22" s="332"/>
      <c r="L22" s="60">
        <f t="shared" si="0"/>
        <v>1</v>
      </c>
      <c r="M22" s="324"/>
    </row>
    <row r="23" spans="1:18" x14ac:dyDescent="0.25">
      <c r="A23" s="196"/>
      <c r="B23" s="198"/>
      <c r="C23" s="189"/>
      <c r="D23" s="191"/>
      <c r="E23" s="52"/>
      <c r="F23" s="53"/>
      <c r="G23" s="53"/>
      <c r="H23" s="52"/>
      <c r="I23" s="52">
        <f t="shared" ref="I23:J23" si="4">I22*$C22</f>
        <v>117067.62599999999</v>
      </c>
      <c r="J23" s="52">
        <f t="shared" si="4"/>
        <v>78045.084000000003</v>
      </c>
      <c r="K23" s="53"/>
      <c r="L23" s="325">
        <f t="shared" si="0"/>
        <v>195112.71</v>
      </c>
      <c r="M23" s="324"/>
    </row>
    <row r="24" spans="1:18" ht="9.9499999999999993" customHeight="1" x14ac:dyDescent="0.25">
      <c r="A24" s="195" t="s">
        <v>51</v>
      </c>
      <c r="B24" s="197" t="s">
        <v>284</v>
      </c>
      <c r="C24" s="188">
        <f>Resumo!$D$24</f>
        <v>73863.55</v>
      </c>
      <c r="D24" s="190">
        <f>C24/C$61</f>
        <v>2.7976451474652681E-2</v>
      </c>
      <c r="E24" s="338"/>
      <c r="F24" s="332"/>
      <c r="G24" s="332"/>
      <c r="H24" s="337">
        <v>0.2</v>
      </c>
      <c r="I24" s="337">
        <v>0.8</v>
      </c>
      <c r="J24" s="332"/>
      <c r="K24" s="332"/>
      <c r="L24" s="60">
        <f t="shared" si="0"/>
        <v>1</v>
      </c>
      <c r="M24" s="324"/>
    </row>
    <row r="25" spans="1:18" x14ac:dyDescent="0.25">
      <c r="A25" s="196"/>
      <c r="B25" s="198"/>
      <c r="C25" s="189"/>
      <c r="D25" s="191"/>
      <c r="E25" s="52"/>
      <c r="F25" s="53"/>
      <c r="G25" s="53"/>
      <c r="H25" s="52">
        <f t="shared" ref="H25:I25" si="5">H24*$C24</f>
        <v>14772.710000000001</v>
      </c>
      <c r="I25" s="52">
        <f t="shared" si="5"/>
        <v>59090.840000000004</v>
      </c>
      <c r="J25" s="53"/>
      <c r="K25" s="53"/>
      <c r="L25" s="325">
        <f t="shared" si="0"/>
        <v>73863.55</v>
      </c>
      <c r="M25" s="324"/>
    </row>
    <row r="26" spans="1:18" ht="9.9499999999999993" customHeight="1" x14ac:dyDescent="0.25">
      <c r="A26" s="195" t="s">
        <v>1173</v>
      </c>
      <c r="B26" s="197" t="s">
        <v>42</v>
      </c>
      <c r="C26" s="188">
        <f>Resumo!$D$26</f>
        <v>129180.69</v>
      </c>
      <c r="D26" s="190">
        <f>C26/C$61</f>
        <v>4.8928291494886866E-2</v>
      </c>
      <c r="E26" s="332"/>
      <c r="F26" s="332"/>
      <c r="G26" s="332"/>
      <c r="H26" s="332"/>
      <c r="I26" s="337">
        <v>0.3</v>
      </c>
      <c r="J26" s="337">
        <v>0.7</v>
      </c>
      <c r="K26" s="332"/>
      <c r="L26" s="60">
        <f t="shared" si="0"/>
        <v>1</v>
      </c>
      <c r="M26" s="341"/>
      <c r="N26" s="341"/>
      <c r="O26" s="341"/>
      <c r="P26" s="341"/>
      <c r="Q26" s="341"/>
    </row>
    <row r="27" spans="1:18" x14ac:dyDescent="0.25">
      <c r="A27" s="196"/>
      <c r="B27" s="198"/>
      <c r="C27" s="189"/>
      <c r="D27" s="191"/>
      <c r="E27" s="53"/>
      <c r="F27" s="53"/>
      <c r="G27" s="53"/>
      <c r="H27" s="53"/>
      <c r="I27" s="52">
        <f t="shared" ref="I27:J27" si="6">I26*$C26</f>
        <v>38754.207000000002</v>
      </c>
      <c r="J27" s="52">
        <f t="shared" si="6"/>
        <v>90426.482999999993</v>
      </c>
      <c r="K27" s="53"/>
      <c r="L27" s="325">
        <f t="shared" si="0"/>
        <v>129180.69</v>
      </c>
      <c r="M27" s="324"/>
      <c r="N27" s="49"/>
    </row>
    <row r="28" spans="1:18" ht="9.9499999999999993" customHeight="1" x14ac:dyDescent="0.25">
      <c r="A28" s="195" t="s">
        <v>52</v>
      </c>
      <c r="B28" s="197" t="s">
        <v>366</v>
      </c>
      <c r="C28" s="188">
        <f>Resumo!$D$28</f>
        <v>86605.86</v>
      </c>
      <c r="D28" s="190">
        <f>C28/C$61</f>
        <v>3.2802710399250562E-2</v>
      </c>
      <c r="E28" s="332"/>
      <c r="F28" s="332"/>
      <c r="G28" s="332"/>
      <c r="H28" s="337">
        <v>0.3</v>
      </c>
      <c r="I28" s="337">
        <v>0.3</v>
      </c>
      <c r="J28" s="337">
        <v>0.4</v>
      </c>
      <c r="K28" s="332"/>
      <c r="L28" s="60">
        <f t="shared" si="0"/>
        <v>1</v>
      </c>
      <c r="M28" s="324"/>
      <c r="N28" s="342"/>
      <c r="O28" s="342"/>
      <c r="P28" s="342"/>
      <c r="Q28" s="342"/>
      <c r="R28" s="342"/>
    </row>
    <row r="29" spans="1:18" x14ac:dyDescent="0.25">
      <c r="A29" s="196"/>
      <c r="B29" s="198"/>
      <c r="C29" s="189"/>
      <c r="D29" s="191"/>
      <c r="E29" s="53"/>
      <c r="F29" s="53"/>
      <c r="G29" s="53"/>
      <c r="H29" s="52">
        <f t="shared" ref="H29:J33" si="7">H28*$C28</f>
        <v>25981.757999999998</v>
      </c>
      <c r="I29" s="52">
        <f t="shared" si="7"/>
        <v>25981.757999999998</v>
      </c>
      <c r="J29" s="52">
        <f t="shared" si="7"/>
        <v>34642.344000000005</v>
      </c>
      <c r="K29" s="53"/>
      <c r="L29" s="325">
        <f t="shared" si="0"/>
        <v>86605.86</v>
      </c>
      <c r="M29" s="324"/>
      <c r="N29" s="49"/>
    </row>
    <row r="30" spans="1:18" ht="9.9499999999999993" customHeight="1" x14ac:dyDescent="0.25">
      <c r="A30" s="195" t="s">
        <v>53</v>
      </c>
      <c r="B30" s="197" t="s">
        <v>43</v>
      </c>
      <c r="C30" s="188">
        <f>Resumo!$D$30</f>
        <v>75532.240000000005</v>
      </c>
      <c r="D30" s="190">
        <f>C30/C$61</f>
        <v>2.8608482088009857E-2</v>
      </c>
      <c r="E30" s="343"/>
      <c r="F30" s="334"/>
      <c r="G30" s="334"/>
      <c r="H30" s="344">
        <v>0.1</v>
      </c>
      <c r="I30" s="340">
        <v>0.4</v>
      </c>
      <c r="J30" s="340">
        <v>0.5</v>
      </c>
      <c r="K30" s="334"/>
      <c r="L30" s="60">
        <f t="shared" si="0"/>
        <v>1</v>
      </c>
      <c r="M30" s="324"/>
    </row>
    <row r="31" spans="1:18" x14ac:dyDescent="0.25">
      <c r="A31" s="196"/>
      <c r="B31" s="198"/>
      <c r="C31" s="189"/>
      <c r="D31" s="191"/>
      <c r="E31" s="53"/>
      <c r="F31" s="53"/>
      <c r="G31" s="53"/>
      <c r="H31" s="52">
        <f t="shared" si="7"/>
        <v>7553.2240000000011</v>
      </c>
      <c r="I31" s="52">
        <f t="shared" si="7"/>
        <v>30212.896000000004</v>
      </c>
      <c r="J31" s="52">
        <f t="shared" si="7"/>
        <v>37766.120000000003</v>
      </c>
      <c r="K31" s="53"/>
      <c r="L31" s="325">
        <f t="shared" si="0"/>
        <v>75532.240000000005</v>
      </c>
      <c r="M31" s="324"/>
    </row>
    <row r="32" spans="1:18" ht="9.9499999999999993" customHeight="1" x14ac:dyDescent="0.25">
      <c r="A32" s="195" t="s">
        <v>54</v>
      </c>
      <c r="B32" s="197" t="s">
        <v>768</v>
      </c>
      <c r="C32" s="188">
        <f>Resumo!$D$32</f>
        <v>14900.199999999999</v>
      </c>
      <c r="D32" s="190">
        <f>C32/C$61</f>
        <v>5.6435782231238525E-3</v>
      </c>
      <c r="E32" s="343"/>
      <c r="F32" s="332"/>
      <c r="G32" s="332"/>
      <c r="H32" s="332"/>
      <c r="I32" s="332"/>
      <c r="J32" s="337">
        <v>1</v>
      </c>
      <c r="K32" s="332"/>
      <c r="L32" s="60">
        <f t="shared" si="0"/>
        <v>1</v>
      </c>
      <c r="M32" s="324"/>
    </row>
    <row r="33" spans="1:13" x14ac:dyDescent="0.25">
      <c r="A33" s="196"/>
      <c r="B33" s="198"/>
      <c r="C33" s="189"/>
      <c r="D33" s="191"/>
      <c r="E33" s="53"/>
      <c r="F33" s="53"/>
      <c r="G33" s="53"/>
      <c r="H33" s="53"/>
      <c r="I33" s="53"/>
      <c r="J33" s="52">
        <f t="shared" si="7"/>
        <v>14900.199999999999</v>
      </c>
      <c r="K33" s="53"/>
      <c r="L33" s="325">
        <f t="shared" si="0"/>
        <v>14900.199999999999</v>
      </c>
      <c r="M33" s="324"/>
    </row>
    <row r="34" spans="1:13" ht="9.9499999999999993" customHeight="1" x14ac:dyDescent="0.25">
      <c r="A34" s="195" t="s">
        <v>55</v>
      </c>
      <c r="B34" s="197" t="s">
        <v>44</v>
      </c>
      <c r="C34" s="188">
        <f>Resumo!$D$34</f>
        <v>14588.82</v>
      </c>
      <c r="D34" s="190">
        <f>C34/C$61</f>
        <v>5.5256403842279785E-3</v>
      </c>
      <c r="E34" s="334"/>
      <c r="F34" s="334"/>
      <c r="G34" s="334"/>
      <c r="H34" s="332"/>
      <c r="I34" s="334"/>
      <c r="J34" s="334"/>
      <c r="K34" s="344">
        <v>1</v>
      </c>
      <c r="L34" s="60">
        <f t="shared" si="0"/>
        <v>1</v>
      </c>
      <c r="M34" s="324"/>
    </row>
    <row r="35" spans="1:13" x14ac:dyDescent="0.25">
      <c r="A35" s="196"/>
      <c r="B35" s="198"/>
      <c r="C35" s="189"/>
      <c r="D35" s="191"/>
      <c r="E35" s="53"/>
      <c r="F35" s="53"/>
      <c r="G35" s="53"/>
      <c r="H35" s="52"/>
      <c r="I35" s="52"/>
      <c r="J35" s="52"/>
      <c r="K35" s="52">
        <f t="shared" ref="J35:L39" si="8">K34*$C34</f>
        <v>14588.82</v>
      </c>
      <c r="L35" s="325">
        <f t="shared" si="0"/>
        <v>14588.82</v>
      </c>
      <c r="M35" s="324"/>
    </row>
    <row r="36" spans="1:13" ht="9.9499999999999993" customHeight="1" x14ac:dyDescent="0.25">
      <c r="A36" s="195" t="s">
        <v>56</v>
      </c>
      <c r="B36" s="197" t="s">
        <v>834</v>
      </c>
      <c r="C36" s="188">
        <f>Resumo!$D$36</f>
        <v>5000.3700000000008</v>
      </c>
      <c r="D36" s="190">
        <f>C36/C$61</f>
        <v>1.8939329163072862E-3</v>
      </c>
      <c r="E36" s="343"/>
      <c r="F36" s="343"/>
      <c r="G36" s="332"/>
      <c r="H36" s="332"/>
      <c r="I36" s="332"/>
      <c r="J36" s="332"/>
      <c r="K36" s="337">
        <v>1</v>
      </c>
      <c r="L36" s="60">
        <f t="shared" si="0"/>
        <v>1</v>
      </c>
      <c r="M36" s="324"/>
    </row>
    <row r="37" spans="1:13" x14ac:dyDescent="0.25">
      <c r="A37" s="196"/>
      <c r="B37" s="198"/>
      <c r="C37" s="189"/>
      <c r="D37" s="191"/>
      <c r="E37" s="53"/>
      <c r="F37" s="53"/>
      <c r="G37" s="53"/>
      <c r="H37" s="53"/>
      <c r="I37" s="52"/>
      <c r="J37" s="52"/>
      <c r="K37" s="52">
        <f t="shared" si="8"/>
        <v>5000.3700000000008</v>
      </c>
      <c r="L37" s="325">
        <f t="shared" si="0"/>
        <v>5000.3700000000008</v>
      </c>
      <c r="M37" s="324"/>
    </row>
    <row r="38" spans="1:13" ht="9.9499999999999993" customHeight="1" x14ac:dyDescent="0.25">
      <c r="A38" s="195" t="s">
        <v>57</v>
      </c>
      <c r="B38" s="197" t="s">
        <v>846</v>
      </c>
      <c r="C38" s="188">
        <f>Resumo!$D$38</f>
        <v>63782.920000000006</v>
      </c>
      <c r="D38" s="190">
        <f>C38/C$61</f>
        <v>2.4158326621068905E-2</v>
      </c>
      <c r="E38" s="343"/>
      <c r="F38" s="343"/>
      <c r="G38" s="332"/>
      <c r="H38" s="338"/>
      <c r="I38" s="339"/>
      <c r="J38" s="340">
        <v>0.5</v>
      </c>
      <c r="K38" s="340">
        <v>0.5</v>
      </c>
      <c r="L38" s="60">
        <f t="shared" si="0"/>
        <v>1</v>
      </c>
      <c r="M38" s="324"/>
    </row>
    <row r="39" spans="1:13" x14ac:dyDescent="0.25">
      <c r="A39" s="196"/>
      <c r="B39" s="198"/>
      <c r="C39" s="189"/>
      <c r="D39" s="191"/>
      <c r="E39" s="53"/>
      <c r="F39" s="53"/>
      <c r="G39" s="53"/>
      <c r="H39" s="52"/>
      <c r="I39" s="55"/>
      <c r="J39" s="52">
        <f t="shared" si="8"/>
        <v>31891.460000000003</v>
      </c>
      <c r="K39" s="52">
        <f t="shared" si="8"/>
        <v>31891.460000000003</v>
      </c>
      <c r="L39" s="325">
        <f t="shared" si="0"/>
        <v>63782.920000000006</v>
      </c>
      <c r="M39" s="324"/>
    </row>
    <row r="40" spans="1:13" ht="9.9499999999999993" customHeight="1" x14ac:dyDescent="0.25">
      <c r="A40" s="195" t="s">
        <v>58</v>
      </c>
      <c r="B40" s="197" t="s">
        <v>45</v>
      </c>
      <c r="C40" s="188">
        <f>Resumo!$D$40</f>
        <v>45163.44</v>
      </c>
      <c r="D40" s="190">
        <f>C40/C$61</f>
        <v>1.710603927902718E-2</v>
      </c>
      <c r="E40" s="343"/>
      <c r="F40" s="332"/>
      <c r="G40" s="332"/>
      <c r="H40" s="332"/>
      <c r="I40" s="337">
        <v>0.3</v>
      </c>
      <c r="J40" s="337">
        <v>0.3</v>
      </c>
      <c r="K40" s="337">
        <v>0.4</v>
      </c>
      <c r="L40" s="60">
        <f t="shared" si="0"/>
        <v>1</v>
      </c>
      <c r="M40" s="324"/>
    </row>
    <row r="41" spans="1:13" x14ac:dyDescent="0.25">
      <c r="A41" s="196"/>
      <c r="B41" s="198"/>
      <c r="C41" s="189"/>
      <c r="D41" s="191"/>
      <c r="E41" s="53"/>
      <c r="F41" s="53"/>
      <c r="G41" s="53"/>
      <c r="H41" s="53"/>
      <c r="I41" s="52">
        <f t="shared" ref="I41:K43" si="9">I40*$C40</f>
        <v>13549.032000000001</v>
      </c>
      <c r="J41" s="52">
        <f t="shared" si="9"/>
        <v>13549.032000000001</v>
      </c>
      <c r="K41" s="52">
        <f t="shared" si="9"/>
        <v>18065.376</v>
      </c>
      <c r="L41" s="325">
        <f t="shared" si="0"/>
        <v>45163.44</v>
      </c>
      <c r="M41" s="324"/>
    </row>
    <row r="42" spans="1:13" ht="9.9499999999999993" customHeight="1" x14ac:dyDescent="0.25">
      <c r="A42" s="195" t="s">
        <v>59</v>
      </c>
      <c r="B42" s="197" t="s">
        <v>898</v>
      </c>
      <c r="C42" s="188">
        <f>Resumo!$D$42</f>
        <v>4722.96</v>
      </c>
      <c r="D42" s="190">
        <f>C42/C$61</f>
        <v>1.7888615055291228E-3</v>
      </c>
      <c r="E42" s="345"/>
      <c r="F42" s="345"/>
      <c r="G42" s="333"/>
      <c r="H42" s="332"/>
      <c r="I42" s="332"/>
      <c r="J42" s="337">
        <v>1</v>
      </c>
      <c r="K42" s="332"/>
      <c r="L42" s="60">
        <f t="shared" si="0"/>
        <v>1</v>
      </c>
      <c r="M42" s="324"/>
    </row>
    <row r="43" spans="1:13" x14ac:dyDescent="0.25">
      <c r="A43" s="196"/>
      <c r="B43" s="198"/>
      <c r="C43" s="189"/>
      <c r="D43" s="191"/>
      <c r="E43" s="52"/>
      <c r="F43" s="52"/>
      <c r="G43" s="52"/>
      <c r="H43" s="53"/>
      <c r="I43" s="52"/>
      <c r="J43" s="52">
        <f t="shared" si="9"/>
        <v>4722.96</v>
      </c>
      <c r="K43" s="52"/>
      <c r="L43" s="325">
        <f t="shared" si="0"/>
        <v>4722.96</v>
      </c>
      <c r="M43" s="324"/>
    </row>
    <row r="44" spans="1:13" ht="9.9499999999999993" customHeight="1" x14ac:dyDescent="0.25">
      <c r="A44" s="195" t="s">
        <v>60</v>
      </c>
      <c r="B44" s="197" t="s">
        <v>46</v>
      </c>
      <c r="C44" s="188">
        <f>Resumo!$D$44</f>
        <v>68032.799999999988</v>
      </c>
      <c r="D44" s="190">
        <f>C44/C$61</f>
        <v>2.576800502933789E-2</v>
      </c>
      <c r="E44" s="333"/>
      <c r="F44" s="333"/>
      <c r="G44" s="332"/>
      <c r="H44" s="332"/>
      <c r="I44" s="344">
        <v>0.4</v>
      </c>
      <c r="J44" s="344">
        <v>0.5</v>
      </c>
      <c r="K44" s="344">
        <v>0.1</v>
      </c>
      <c r="L44" s="60">
        <f t="shared" si="0"/>
        <v>1</v>
      </c>
      <c r="M44" s="324"/>
    </row>
    <row r="45" spans="1:13" x14ac:dyDescent="0.25">
      <c r="A45" s="196"/>
      <c r="B45" s="198"/>
      <c r="C45" s="189"/>
      <c r="D45" s="191"/>
      <c r="E45" s="52"/>
      <c r="F45" s="52"/>
      <c r="G45" s="53"/>
      <c r="H45" s="53"/>
      <c r="I45" s="52">
        <f t="shared" ref="I45:K45" si="10">I44*$C44</f>
        <v>27213.119999999995</v>
      </c>
      <c r="J45" s="52">
        <f t="shared" si="10"/>
        <v>34016.399999999994</v>
      </c>
      <c r="K45" s="52">
        <f t="shared" si="10"/>
        <v>6803.2799999999988</v>
      </c>
      <c r="L45" s="325">
        <f t="shared" si="0"/>
        <v>68032.799999999988</v>
      </c>
      <c r="M45" s="324"/>
    </row>
    <row r="46" spans="1:13" ht="9.9499999999999993" customHeight="1" x14ac:dyDescent="0.25">
      <c r="A46" s="346" t="s">
        <v>61</v>
      </c>
      <c r="B46" s="197" t="s">
        <v>28</v>
      </c>
      <c r="C46" s="188">
        <f>Resumo!$D$46</f>
        <v>55926</v>
      </c>
      <c r="D46" s="190">
        <f>C46/C$61</f>
        <v>2.1182450954109651E-2</v>
      </c>
      <c r="E46" s="333"/>
      <c r="F46" s="333"/>
      <c r="G46" s="333"/>
      <c r="H46" s="334"/>
      <c r="I46" s="334"/>
      <c r="J46" s="344">
        <v>0.5</v>
      </c>
      <c r="K46" s="344">
        <v>0.5</v>
      </c>
      <c r="L46" s="60">
        <f t="shared" si="0"/>
        <v>1</v>
      </c>
      <c r="M46" s="324"/>
    </row>
    <row r="47" spans="1:13" x14ac:dyDescent="0.25">
      <c r="A47" s="347"/>
      <c r="B47" s="198"/>
      <c r="C47" s="189"/>
      <c r="D47" s="191"/>
      <c r="E47" s="52"/>
      <c r="F47" s="52"/>
      <c r="G47" s="52"/>
      <c r="H47" s="53"/>
      <c r="I47" s="53"/>
      <c r="J47" s="52">
        <f t="shared" ref="J47:K47" si="11">J46*$C46</f>
        <v>27963</v>
      </c>
      <c r="K47" s="52">
        <f t="shared" si="11"/>
        <v>27963</v>
      </c>
      <c r="L47" s="325">
        <f t="shared" si="0"/>
        <v>55926</v>
      </c>
      <c r="M47" s="324"/>
    </row>
    <row r="48" spans="1:13" ht="9.9499999999999993" customHeight="1" x14ac:dyDescent="0.25">
      <c r="A48" s="346" t="s">
        <v>62</v>
      </c>
      <c r="B48" s="197" t="s">
        <v>47</v>
      </c>
      <c r="C48" s="188">
        <f>Resumo!$D$48</f>
        <v>2167.59</v>
      </c>
      <c r="D48" s="190">
        <f>C48/C$61</f>
        <v>8.2099325651072022E-4</v>
      </c>
      <c r="E48" s="333"/>
      <c r="F48" s="333"/>
      <c r="G48" s="333"/>
      <c r="H48" s="332"/>
      <c r="I48" s="332"/>
      <c r="J48" s="332"/>
      <c r="K48" s="337">
        <v>1</v>
      </c>
      <c r="L48" s="60">
        <f t="shared" si="0"/>
        <v>1</v>
      </c>
      <c r="M48" s="324"/>
    </row>
    <row r="49" spans="1:18" x14ac:dyDescent="0.25">
      <c r="A49" s="347"/>
      <c r="B49" s="198"/>
      <c r="C49" s="189"/>
      <c r="D49" s="191"/>
      <c r="E49" s="52"/>
      <c r="F49" s="52"/>
      <c r="G49" s="52"/>
      <c r="H49" s="53"/>
      <c r="I49" s="52"/>
      <c r="J49" s="52"/>
      <c r="K49" s="52">
        <f t="shared" ref="K49" si="12">K48*$C48</f>
        <v>2167.59</v>
      </c>
      <c r="L49" s="325">
        <f t="shared" si="0"/>
        <v>2167.59</v>
      </c>
      <c r="M49" s="324"/>
    </row>
    <row r="50" spans="1:18" ht="9.9499999999999993" customHeight="1" x14ac:dyDescent="0.25">
      <c r="A50" s="348" t="s">
        <v>91</v>
      </c>
      <c r="B50" s="349" t="s">
        <v>85</v>
      </c>
      <c r="C50" s="350">
        <f>Resumo!$D$50</f>
        <v>66949.399999999994</v>
      </c>
      <c r="D50" s="190">
        <f t="shared" ref="D50" si="13">C50/C$61</f>
        <v>2.5357658010711808E-2</v>
      </c>
      <c r="E50" s="52"/>
      <c r="F50" s="52"/>
      <c r="G50" s="332"/>
      <c r="H50" s="332"/>
      <c r="I50" s="54"/>
      <c r="J50" s="337">
        <v>1</v>
      </c>
      <c r="K50" s="332"/>
      <c r="L50" s="60">
        <f t="shared" si="0"/>
        <v>1</v>
      </c>
      <c r="M50" s="324"/>
    </row>
    <row r="51" spans="1:18" x14ac:dyDescent="0.25">
      <c r="A51" s="348"/>
      <c r="B51" s="349"/>
      <c r="C51" s="350"/>
      <c r="D51" s="191"/>
      <c r="E51" s="52"/>
      <c r="F51" s="52"/>
      <c r="G51" s="52"/>
      <c r="H51" s="52"/>
      <c r="I51" s="54"/>
      <c r="J51" s="52">
        <f t="shared" ref="J51:K53" si="14">J50*$C50</f>
        <v>66949.399999999994</v>
      </c>
      <c r="K51" s="53"/>
      <c r="L51" s="325">
        <f t="shared" si="0"/>
        <v>66949.399999999994</v>
      </c>
      <c r="M51" s="324"/>
    </row>
    <row r="52" spans="1:18" ht="9.9499999999999993" customHeight="1" x14ac:dyDescent="0.25">
      <c r="A52" s="348" t="s">
        <v>92</v>
      </c>
      <c r="B52" s="349" t="s">
        <v>48</v>
      </c>
      <c r="C52" s="350">
        <f>Resumo!$D$52</f>
        <v>27832.93</v>
      </c>
      <c r="D52" s="190">
        <f t="shared" ref="D52" si="15">C52/C$61</f>
        <v>1.0541960351789278E-2</v>
      </c>
      <c r="E52" s="52"/>
      <c r="F52" s="52"/>
      <c r="G52" s="52"/>
      <c r="H52" s="53"/>
      <c r="I52" s="54"/>
      <c r="J52" s="351">
        <v>0.7</v>
      </c>
      <c r="K52" s="351">
        <v>0.3</v>
      </c>
      <c r="L52" s="60">
        <f t="shared" si="0"/>
        <v>1</v>
      </c>
      <c r="M52" s="324"/>
    </row>
    <row r="53" spans="1:18" x14ac:dyDescent="0.25">
      <c r="A53" s="348"/>
      <c r="B53" s="349"/>
      <c r="C53" s="350"/>
      <c r="D53" s="191"/>
      <c r="E53" s="52"/>
      <c r="F53" s="52"/>
      <c r="G53" s="52"/>
      <c r="H53" s="53"/>
      <c r="I53" s="54"/>
      <c r="J53" s="52">
        <f t="shared" si="14"/>
        <v>19483.050999999999</v>
      </c>
      <c r="K53" s="52">
        <f t="shared" si="14"/>
        <v>8349.878999999999</v>
      </c>
      <c r="L53" s="325">
        <f t="shared" si="0"/>
        <v>27832.93</v>
      </c>
      <c r="M53" s="324"/>
    </row>
    <row r="54" spans="1:18" ht="9.9499999999999993" customHeight="1" x14ac:dyDescent="0.25">
      <c r="A54" s="348" t="s">
        <v>93</v>
      </c>
      <c r="B54" s="349" t="s">
        <v>991</v>
      </c>
      <c r="C54" s="350">
        <f>Resumo!$D$54</f>
        <v>22272.71</v>
      </c>
      <c r="D54" s="190">
        <f t="shared" ref="D54" si="16">C54/C$61</f>
        <v>8.4359794583933681E-3</v>
      </c>
      <c r="E54" s="52"/>
      <c r="F54" s="52"/>
      <c r="G54" s="52"/>
      <c r="H54" s="332"/>
      <c r="I54" s="351">
        <v>0.6</v>
      </c>
      <c r="J54" s="351">
        <v>0.4</v>
      </c>
      <c r="K54" s="55"/>
      <c r="L54" s="60">
        <f t="shared" si="0"/>
        <v>1</v>
      </c>
      <c r="M54" s="324"/>
    </row>
    <row r="55" spans="1:18" x14ac:dyDescent="0.25">
      <c r="A55" s="348"/>
      <c r="B55" s="349"/>
      <c r="C55" s="350"/>
      <c r="D55" s="191"/>
      <c r="E55" s="52"/>
      <c r="F55" s="52"/>
      <c r="G55" s="52"/>
      <c r="H55" s="52"/>
      <c r="I55" s="52">
        <f t="shared" ref="I55:K57" si="17">I54*$C54</f>
        <v>13363.625999999998</v>
      </c>
      <c r="J55" s="52">
        <f t="shared" si="17"/>
        <v>8909.0840000000007</v>
      </c>
      <c r="K55" s="55"/>
      <c r="L55" s="325">
        <f t="shared" si="0"/>
        <v>22272.71</v>
      </c>
      <c r="M55" s="324"/>
    </row>
    <row r="56" spans="1:18" ht="9.9499999999999993" customHeight="1" x14ac:dyDescent="0.25">
      <c r="A56" s="348" t="s">
        <v>1174</v>
      </c>
      <c r="B56" s="349" t="s">
        <v>1016</v>
      </c>
      <c r="C56" s="350">
        <f>Resumo!$D$56</f>
        <v>5991.5999999999995</v>
      </c>
      <c r="D56" s="190">
        <f t="shared" ref="D56" si="18">C56/C$61</f>
        <v>2.2693697589071873E-3</v>
      </c>
      <c r="E56" s="52"/>
      <c r="F56" s="52"/>
      <c r="G56" s="52"/>
      <c r="H56" s="53"/>
      <c r="I56" s="54"/>
      <c r="J56" s="54"/>
      <c r="K56" s="337">
        <v>1</v>
      </c>
      <c r="L56" s="60">
        <f t="shared" si="0"/>
        <v>1</v>
      </c>
      <c r="M56" s="324"/>
    </row>
    <row r="57" spans="1:18" x14ac:dyDescent="0.25">
      <c r="A57" s="348"/>
      <c r="B57" s="349"/>
      <c r="C57" s="350"/>
      <c r="D57" s="191"/>
      <c r="E57" s="52"/>
      <c r="F57" s="52"/>
      <c r="G57" s="52"/>
      <c r="H57" s="53"/>
      <c r="I57" s="54"/>
      <c r="J57" s="54"/>
      <c r="K57" s="52">
        <f t="shared" si="17"/>
        <v>5991.5999999999995</v>
      </c>
      <c r="L57" s="325">
        <f t="shared" si="0"/>
        <v>5991.5999999999995</v>
      </c>
      <c r="M57" s="324"/>
    </row>
    <row r="58" spans="1:18" ht="9.9499999999999993" customHeight="1" x14ac:dyDescent="0.25">
      <c r="A58" s="346" t="s">
        <v>94</v>
      </c>
      <c r="B58" s="349" t="s">
        <v>18</v>
      </c>
      <c r="C58" s="188">
        <f>Resumo!$D$58</f>
        <v>72383.739999999991</v>
      </c>
      <c r="D58" s="190">
        <f>C58/C$61</f>
        <v>2.7415960777188154E-2</v>
      </c>
      <c r="E58" s="337">
        <v>0.1</v>
      </c>
      <c r="F58" s="337">
        <v>0.1</v>
      </c>
      <c r="G58" s="337">
        <v>0.1</v>
      </c>
      <c r="H58" s="337">
        <v>0.1</v>
      </c>
      <c r="I58" s="337">
        <v>0.1</v>
      </c>
      <c r="J58" s="337">
        <v>0.1</v>
      </c>
      <c r="K58" s="337">
        <v>0.4</v>
      </c>
      <c r="L58" s="60">
        <f t="shared" si="0"/>
        <v>1</v>
      </c>
      <c r="M58" s="324"/>
      <c r="N58" s="342"/>
      <c r="O58" s="342"/>
      <c r="P58" s="342"/>
      <c r="Q58" s="342"/>
      <c r="R58" s="342"/>
    </row>
    <row r="59" spans="1:18" x14ac:dyDescent="0.25">
      <c r="A59" s="347"/>
      <c r="B59" s="349"/>
      <c r="C59" s="189"/>
      <c r="D59" s="191"/>
      <c r="E59" s="52">
        <f t="shared" ref="E59:K59" si="19">E58*$C58</f>
        <v>7238.3739999999998</v>
      </c>
      <c r="F59" s="52">
        <f t="shared" si="19"/>
        <v>7238.3739999999998</v>
      </c>
      <c r="G59" s="52">
        <f t="shared" si="19"/>
        <v>7238.3739999999998</v>
      </c>
      <c r="H59" s="52">
        <f t="shared" si="19"/>
        <v>7238.3739999999998</v>
      </c>
      <c r="I59" s="52">
        <f t="shared" si="19"/>
        <v>7238.3739999999998</v>
      </c>
      <c r="J59" s="52">
        <f t="shared" si="19"/>
        <v>7238.3739999999998</v>
      </c>
      <c r="K59" s="52">
        <f t="shared" si="19"/>
        <v>28953.495999999999</v>
      </c>
      <c r="L59" s="325">
        <f t="shared" si="0"/>
        <v>72383.739999999991</v>
      </c>
      <c r="M59" s="324"/>
      <c r="N59" s="49"/>
    </row>
    <row r="60" spans="1:18" ht="6.95" customHeight="1" thickBot="1" x14ac:dyDescent="0.3">
      <c r="A60" s="352"/>
      <c r="B60" s="353"/>
      <c r="C60" s="8"/>
      <c r="D60" s="354"/>
      <c r="E60" s="56"/>
      <c r="F60" s="56"/>
      <c r="G60" s="56"/>
      <c r="H60" s="56"/>
      <c r="I60" s="57"/>
      <c r="J60" s="57"/>
      <c r="K60" s="57"/>
      <c r="L60" s="355"/>
      <c r="M60" s="320"/>
    </row>
    <row r="61" spans="1:18" ht="15.75" thickTop="1" x14ac:dyDescent="0.25">
      <c r="A61" s="210" t="s">
        <v>32</v>
      </c>
      <c r="B61" s="211"/>
      <c r="C61" s="34">
        <f>SUM(C10:C59)</f>
        <v>2640204.3900000006</v>
      </c>
      <c r="D61" s="356">
        <f>SUM(D10:D59)</f>
        <v>0.99999999999999967</v>
      </c>
      <c r="E61" s="40"/>
      <c r="F61" s="357"/>
      <c r="G61" s="357"/>
      <c r="H61" s="357"/>
      <c r="I61" s="358"/>
      <c r="J61" s="358"/>
      <c r="K61" s="358"/>
      <c r="L61" s="186">
        <f>L59+L49+L47+L45+L43+L41+L39+L37+L35+L33+L31+L29+L27+L25+L23+L21+L19+L17+L15+L13+L11+L51+L53+L55+L57</f>
        <v>2640204.3899999997</v>
      </c>
      <c r="M61" s="324"/>
    </row>
    <row r="62" spans="1:18" ht="15.75" thickBot="1" x14ac:dyDescent="0.3">
      <c r="A62" s="208" t="s">
        <v>33</v>
      </c>
      <c r="B62" s="209"/>
      <c r="C62" s="359">
        <f>C61-C12</f>
        <v>2493987.3900000006</v>
      </c>
      <c r="D62" s="360">
        <f>D61-D12</f>
        <v>0.9446190603447937</v>
      </c>
      <c r="E62" s="361"/>
      <c r="F62" s="361"/>
      <c r="G62" s="361"/>
      <c r="H62" s="361"/>
      <c r="I62" s="362"/>
      <c r="J62" s="362"/>
      <c r="K62" s="362"/>
      <c r="L62" s="187"/>
      <c r="M62" s="324"/>
    </row>
    <row r="63" spans="1:18" ht="15.75" thickTop="1" x14ac:dyDescent="0.25">
      <c r="A63" s="202" t="s">
        <v>1175</v>
      </c>
      <c r="B63" s="203"/>
      <c r="C63" s="203"/>
      <c r="D63" s="204"/>
      <c r="E63" s="39">
        <f>E11+E15+E17+E19+E21+E23+E25+E27+E29+E31+E33+E37+E39+E41+E43+E45+E47+E49+E59+E35+E51+E53+E55+E57</f>
        <v>81271.745999999999</v>
      </c>
      <c r="F63" s="39">
        <f t="shared" ref="F63:K63" si="20">F11+F15+F17+F19+F21+F23+F25+F27+F29+F31+F33+F37+F39+F41+F43+F45+F47+F49+F59+F35+F51+F53+F55+F57</f>
        <v>187979.89600000004</v>
      </c>
      <c r="G63" s="39">
        <f t="shared" si="20"/>
        <v>544661.47000000009</v>
      </c>
      <c r="H63" s="39">
        <f t="shared" si="20"/>
        <v>592969.16200000013</v>
      </c>
      <c r="I63" s="39">
        <f t="shared" si="20"/>
        <v>466827.25300000003</v>
      </c>
      <c r="J63" s="39">
        <f>J11+J15+J17+J19+J21+J23+J25+J27+J29+J31+J33+J37+J39+J41+J43+J45+J47+J49+J59+J35+J51+J53+J55+J57</f>
        <v>470502.99199999991</v>
      </c>
      <c r="K63" s="39">
        <f t="shared" si="20"/>
        <v>149774.87099999998</v>
      </c>
      <c r="L63" s="320"/>
      <c r="M63" s="324"/>
    </row>
    <row r="64" spans="1:18" x14ac:dyDescent="0.25">
      <c r="A64" s="202" t="s">
        <v>1176</v>
      </c>
      <c r="B64" s="203"/>
      <c r="C64" s="203"/>
      <c r="D64" s="204"/>
      <c r="E64" s="363">
        <f>E63/$C$62</f>
        <v>3.2587071741369142E-2</v>
      </c>
      <c r="F64" s="363">
        <f t="shared" ref="F64:K64" si="21">F63/$C$62</f>
        <v>7.5373234345022092E-2</v>
      </c>
      <c r="G64" s="363">
        <f t="shared" si="21"/>
        <v>0.21838982513861066</v>
      </c>
      <c r="H64" s="363">
        <f t="shared" si="21"/>
        <v>0.23775948682723691</v>
      </c>
      <c r="I64" s="363">
        <f t="shared" si="21"/>
        <v>0.18718107993320685</v>
      </c>
      <c r="J64" s="363">
        <f t="shared" si="21"/>
        <v>0.1886549201838586</v>
      </c>
      <c r="K64" s="363">
        <f t="shared" si="21"/>
        <v>6.00543818306956E-2</v>
      </c>
      <c r="L64" s="320"/>
      <c r="M64" s="364"/>
    </row>
    <row r="65" spans="1:13" x14ac:dyDescent="0.25">
      <c r="A65" s="202" t="s">
        <v>1177</v>
      </c>
      <c r="B65" s="203"/>
      <c r="C65" s="203"/>
      <c r="D65" s="204"/>
      <c r="E65" s="365">
        <f>E63+E13</f>
        <v>86036.529868807775</v>
      </c>
      <c r="F65" s="365">
        <f t="shared" ref="F65:K65" si="22">F63+F13</f>
        <v>199000.74420622614</v>
      </c>
      <c r="G65" s="365">
        <f t="shared" si="22"/>
        <v>576593.77506229235</v>
      </c>
      <c r="H65" s="365">
        <f t="shared" si="22"/>
        <v>627733.64088541828</v>
      </c>
      <c r="I65" s="365">
        <f t="shared" si="22"/>
        <v>494196.30896459374</v>
      </c>
      <c r="J65" s="365">
        <f t="shared" si="22"/>
        <v>498087.54846452316</v>
      </c>
      <c r="K65" s="365">
        <f t="shared" si="22"/>
        <v>158555.84254813881</v>
      </c>
      <c r="L65" s="320"/>
      <c r="M65" s="324"/>
    </row>
    <row r="66" spans="1:13" x14ac:dyDescent="0.25">
      <c r="A66" s="202" t="s">
        <v>34</v>
      </c>
      <c r="B66" s="203"/>
      <c r="C66" s="203"/>
      <c r="D66" s="204"/>
      <c r="E66" s="366">
        <f>E65</f>
        <v>86036.529868807775</v>
      </c>
      <c r="F66" s="366">
        <f>E66+F65</f>
        <v>285037.2740750339</v>
      </c>
      <c r="G66" s="366">
        <f t="shared" ref="G66:K66" si="23">F66+G65</f>
        <v>861631.04913732619</v>
      </c>
      <c r="H66" s="366">
        <f t="shared" si="23"/>
        <v>1489364.6900227445</v>
      </c>
      <c r="I66" s="366">
        <f t="shared" si="23"/>
        <v>1983560.9989873383</v>
      </c>
      <c r="J66" s="366">
        <f t="shared" si="23"/>
        <v>2481648.5474518612</v>
      </c>
      <c r="K66" s="366">
        <f t="shared" si="23"/>
        <v>2640204.39</v>
      </c>
      <c r="L66" s="320"/>
      <c r="M66" s="324"/>
    </row>
    <row r="67" spans="1:13" ht="15.75" thickBot="1" x14ac:dyDescent="0.3">
      <c r="A67" s="205" t="s">
        <v>35</v>
      </c>
      <c r="B67" s="206"/>
      <c r="C67" s="206"/>
      <c r="D67" s="207"/>
      <c r="E67" s="59">
        <f>E66/$C61</f>
        <v>3.2587071741369142E-2</v>
      </c>
      <c r="F67" s="59">
        <f t="shared" ref="F67:K67" si="24">F66/$C61</f>
        <v>0.10796030608639123</v>
      </c>
      <c r="G67" s="59">
        <f t="shared" si="24"/>
        <v>0.32635013122500184</v>
      </c>
      <c r="H67" s="59">
        <f t="shared" si="24"/>
        <v>0.5641096180522388</v>
      </c>
      <c r="I67" s="59">
        <f t="shared" si="24"/>
        <v>0.75129069798544568</v>
      </c>
      <c r="J67" s="59">
        <f t="shared" si="24"/>
        <v>0.93994561816930422</v>
      </c>
      <c r="K67" s="59">
        <f t="shared" si="24"/>
        <v>0.99999999999999978</v>
      </c>
      <c r="L67" s="320"/>
      <c r="M67" s="324"/>
    </row>
    <row r="68" spans="1:13" ht="33" customHeight="1" thickTop="1" x14ac:dyDescent="0.25">
      <c r="A68" s="367" t="s">
        <v>4</v>
      </c>
      <c r="B68" s="368"/>
      <c r="C68" s="368"/>
      <c r="D68" s="369"/>
      <c r="E68" s="192" t="s">
        <v>21</v>
      </c>
      <c r="F68" s="192"/>
      <c r="G68" s="192"/>
      <c r="H68" s="192"/>
      <c r="I68" s="192"/>
      <c r="J68" s="192"/>
      <c r="K68" s="192"/>
      <c r="L68" s="324"/>
      <c r="M68" s="324"/>
    </row>
    <row r="69" spans="1:13" ht="33" customHeight="1" x14ac:dyDescent="0.25">
      <c r="A69" s="199" t="s">
        <v>64</v>
      </c>
      <c r="B69" s="200"/>
      <c r="C69" s="201"/>
      <c r="D69" s="121" t="s">
        <v>13</v>
      </c>
      <c r="E69" s="193"/>
      <c r="F69" s="193"/>
      <c r="G69" s="193"/>
      <c r="H69" s="193"/>
      <c r="I69" s="193"/>
      <c r="J69" s="193"/>
      <c r="K69" s="193"/>
      <c r="L69" s="324"/>
      <c r="M69" s="324"/>
    </row>
    <row r="70" spans="1:13" x14ac:dyDescent="0.25">
      <c r="A70" s="194" t="s">
        <v>5</v>
      </c>
      <c r="B70" s="194"/>
      <c r="C70" s="65"/>
      <c r="D70" s="65"/>
      <c r="E70" s="64"/>
      <c r="F70" s="2"/>
      <c r="G70" s="2"/>
      <c r="H70" s="2"/>
      <c r="I70" s="2"/>
      <c r="J70" s="2"/>
      <c r="K70" s="2"/>
      <c r="L70" s="5"/>
      <c r="M70" s="4"/>
    </row>
    <row r="71" spans="1:13" ht="27" customHeight="1" x14ac:dyDescent="0.25">
      <c r="A71" s="6"/>
      <c r="B71" s="370" t="s">
        <v>17</v>
      </c>
      <c r="C71" s="370"/>
      <c r="D71" s="370"/>
      <c r="E71" s="370"/>
      <c r="F71" s="370"/>
      <c r="G71" s="370"/>
      <c r="H71" s="370"/>
      <c r="I71" s="370"/>
      <c r="J71" s="370"/>
      <c r="K71" s="370"/>
      <c r="L71" s="371"/>
      <c r="M71" s="371"/>
    </row>
    <row r="72" spans="1:13" x14ac:dyDescent="0.25">
      <c r="A72" s="65"/>
      <c r="B72" s="119"/>
      <c r="C72" s="64"/>
      <c r="D72" s="64"/>
      <c r="E72" s="64"/>
      <c r="F72" s="64"/>
      <c r="G72" s="64"/>
      <c r="H72" s="64"/>
      <c r="I72" s="64"/>
      <c r="J72" s="64"/>
      <c r="K72" s="64"/>
      <c r="L72" s="64"/>
      <c r="M72" s="64"/>
    </row>
    <row r="73" spans="1:13" x14ac:dyDescent="0.25">
      <c r="A73" s="65"/>
      <c r="B73" s="119"/>
      <c r="C73" s="64"/>
      <c r="D73" s="64"/>
      <c r="E73" s="324"/>
      <c r="F73" s="64"/>
      <c r="G73" s="64"/>
      <c r="H73" s="64"/>
      <c r="I73" s="64"/>
      <c r="J73" s="64"/>
      <c r="K73" s="64"/>
      <c r="L73" s="64"/>
      <c r="M73" s="64"/>
    </row>
    <row r="74" spans="1:13" x14ac:dyDescent="0.25">
      <c r="A74" s="372"/>
      <c r="B74" s="119"/>
      <c r="C74" s="64"/>
      <c r="D74" s="64"/>
      <c r="E74" s="324"/>
      <c r="F74" s="64"/>
      <c r="G74" s="64"/>
      <c r="H74" s="64"/>
      <c r="I74" s="64"/>
      <c r="J74" s="64"/>
      <c r="K74" s="64"/>
      <c r="L74" s="64"/>
      <c r="M74" s="64"/>
    </row>
    <row r="75" spans="1:13" x14ac:dyDescent="0.25">
      <c r="A75" s="65"/>
      <c r="B75" s="324"/>
      <c r="C75" s="324"/>
      <c r="D75" s="324"/>
      <c r="E75" s="324"/>
      <c r="F75" s="324"/>
      <c r="G75" s="324"/>
      <c r="H75" s="324"/>
      <c r="I75" s="324"/>
      <c r="J75" s="324"/>
      <c r="K75" s="324"/>
      <c r="L75" s="324"/>
      <c r="M75" s="4"/>
    </row>
    <row r="76" spans="1:13" x14ac:dyDescent="0.25">
      <c r="A76" s="324"/>
      <c r="B76" s="324"/>
      <c r="C76" s="324"/>
      <c r="D76" s="324"/>
      <c r="E76" s="324"/>
      <c r="F76" s="324"/>
      <c r="G76" s="324"/>
      <c r="H76" s="324"/>
      <c r="I76" s="324"/>
      <c r="J76" s="324"/>
      <c r="K76" s="324"/>
      <c r="L76" s="324"/>
      <c r="M76" s="324"/>
    </row>
    <row r="77" spans="1:13" x14ac:dyDescent="0.25">
      <c r="A77" s="324"/>
      <c r="B77" s="324"/>
      <c r="C77" s="324"/>
      <c r="D77" s="324"/>
      <c r="E77" s="324"/>
      <c r="F77" s="324"/>
      <c r="G77" s="324"/>
      <c r="H77" s="324"/>
      <c r="I77" s="324"/>
      <c r="J77" s="324"/>
      <c r="K77" s="324"/>
      <c r="L77" s="324"/>
      <c r="M77" s="324"/>
    </row>
    <row r="78" spans="1:13" x14ac:dyDescent="0.25">
      <c r="A78" s="324"/>
      <c r="B78" s="324"/>
      <c r="C78" s="324"/>
      <c r="D78" s="324"/>
      <c r="E78" s="324"/>
      <c r="F78" s="324"/>
      <c r="G78" s="324"/>
      <c r="H78" s="324"/>
      <c r="I78" s="324"/>
      <c r="J78" s="324"/>
      <c r="K78" s="324"/>
      <c r="L78" s="324"/>
      <c r="M78" s="324"/>
    </row>
    <row r="79" spans="1:13" x14ac:dyDescent="0.25">
      <c r="A79" s="324"/>
      <c r="B79" s="324"/>
      <c r="C79" s="324"/>
      <c r="D79" s="324"/>
      <c r="E79" s="324"/>
      <c r="F79" s="324"/>
      <c r="G79" s="324"/>
      <c r="H79" s="324"/>
      <c r="I79" s="324"/>
      <c r="J79" s="324"/>
      <c r="K79" s="324"/>
      <c r="L79" s="324"/>
      <c r="M79" s="324"/>
    </row>
    <row r="80" spans="1:13" x14ac:dyDescent="0.25">
      <c r="A80" s="324"/>
      <c r="B80" s="324"/>
      <c r="C80" s="324"/>
      <c r="D80" s="324"/>
      <c r="E80" s="324"/>
      <c r="F80" s="324"/>
      <c r="G80" s="324"/>
      <c r="H80" s="324"/>
      <c r="I80" s="324"/>
      <c r="J80" s="324"/>
      <c r="K80" s="324"/>
      <c r="L80" s="324"/>
      <c r="M80" s="324"/>
    </row>
    <row r="81" spans="1:13" x14ac:dyDescent="0.25">
      <c r="A81" s="324"/>
      <c r="B81" s="324"/>
      <c r="C81" s="324"/>
      <c r="D81" s="324"/>
      <c r="E81" s="324"/>
      <c r="F81" s="324"/>
      <c r="G81" s="324"/>
      <c r="H81" s="324"/>
      <c r="I81" s="324"/>
      <c r="J81" s="324"/>
      <c r="K81" s="324"/>
      <c r="L81" s="324"/>
      <c r="M81" s="324"/>
    </row>
    <row r="82" spans="1:13" x14ac:dyDescent="0.25">
      <c r="A82" s="324"/>
      <c r="B82" s="324"/>
      <c r="C82" s="324"/>
      <c r="D82" s="324"/>
      <c r="E82" s="324"/>
      <c r="F82" s="324"/>
      <c r="G82" s="324"/>
      <c r="H82" s="324"/>
      <c r="I82" s="324"/>
      <c r="J82" s="324"/>
      <c r="K82" s="324"/>
      <c r="L82" s="324"/>
      <c r="M82" s="324"/>
    </row>
    <row r="83" spans="1:13" x14ac:dyDescent="0.25">
      <c r="A83" s="324"/>
      <c r="B83" s="324"/>
      <c r="C83" s="324"/>
      <c r="D83" s="324"/>
      <c r="E83" s="324"/>
      <c r="F83" s="324"/>
      <c r="G83" s="324"/>
      <c r="H83" s="324"/>
      <c r="I83" s="324"/>
      <c r="J83" s="324"/>
      <c r="K83" s="324"/>
      <c r="L83" s="324"/>
      <c r="M83" s="324"/>
    </row>
    <row r="84" spans="1:13" x14ac:dyDescent="0.25">
      <c r="A84" s="324"/>
      <c r="B84" s="324"/>
      <c r="C84" s="324"/>
      <c r="D84" s="324"/>
      <c r="E84" s="324"/>
      <c r="F84" s="324"/>
      <c r="G84" s="324"/>
      <c r="H84" s="324"/>
      <c r="I84" s="324"/>
      <c r="J84" s="324"/>
      <c r="K84" s="324"/>
      <c r="L84" s="324"/>
      <c r="M84" s="324"/>
    </row>
    <row r="85" spans="1:13" x14ac:dyDescent="0.25">
      <c r="A85" s="324"/>
      <c r="B85" s="324"/>
      <c r="C85" s="324"/>
      <c r="D85" s="324"/>
      <c r="E85" s="324"/>
      <c r="F85" s="324"/>
      <c r="G85" s="324"/>
      <c r="H85" s="324"/>
      <c r="I85" s="324"/>
      <c r="J85" s="324"/>
      <c r="K85" s="324"/>
      <c r="L85" s="324"/>
      <c r="M85" s="324"/>
    </row>
    <row r="86" spans="1:13" x14ac:dyDescent="0.25">
      <c r="A86" s="324"/>
      <c r="B86" s="324"/>
      <c r="C86" s="324"/>
      <c r="D86" s="324"/>
      <c r="E86" s="324"/>
      <c r="F86" s="324"/>
      <c r="G86" s="324"/>
      <c r="H86" s="324"/>
      <c r="I86" s="324"/>
      <c r="J86" s="324"/>
      <c r="K86" s="324"/>
      <c r="L86" s="324"/>
      <c r="M86" s="324"/>
    </row>
    <row r="87" spans="1:13" x14ac:dyDescent="0.25">
      <c r="A87" s="324"/>
      <c r="B87" s="324"/>
      <c r="C87" s="324"/>
      <c r="D87" s="324"/>
      <c r="E87" s="324"/>
      <c r="F87" s="324"/>
      <c r="G87" s="324"/>
      <c r="H87" s="324"/>
      <c r="I87" s="324"/>
      <c r="J87" s="324"/>
      <c r="K87" s="324"/>
      <c r="L87" s="324"/>
      <c r="M87" s="324"/>
    </row>
    <row r="88" spans="1:13" x14ac:dyDescent="0.25">
      <c r="A88" s="324"/>
      <c r="B88" s="324"/>
      <c r="C88" s="324"/>
      <c r="D88" s="324"/>
      <c r="E88" s="324"/>
      <c r="F88" s="324"/>
      <c r="G88" s="324"/>
      <c r="H88" s="324"/>
      <c r="I88" s="324"/>
      <c r="J88" s="324"/>
      <c r="K88" s="324"/>
      <c r="L88" s="324"/>
      <c r="M88" s="324"/>
    </row>
    <row r="89" spans="1:13" x14ac:dyDescent="0.25">
      <c r="A89" s="324"/>
      <c r="B89" s="324"/>
      <c r="C89" s="324"/>
      <c r="D89" s="324"/>
      <c r="E89" s="324"/>
      <c r="F89" s="324"/>
      <c r="G89" s="324"/>
      <c r="H89" s="324"/>
      <c r="I89" s="324"/>
      <c r="J89" s="324"/>
      <c r="K89" s="324"/>
      <c r="L89" s="324"/>
      <c r="M89" s="324"/>
    </row>
    <row r="90" spans="1:13" x14ac:dyDescent="0.25">
      <c r="A90" s="324"/>
      <c r="B90" s="324"/>
      <c r="C90" s="324"/>
      <c r="D90" s="324"/>
      <c r="E90" s="324"/>
      <c r="F90" s="324"/>
      <c r="G90" s="324"/>
      <c r="H90" s="324"/>
      <c r="I90" s="324"/>
      <c r="J90" s="324"/>
      <c r="K90" s="324"/>
      <c r="L90" s="324"/>
      <c r="M90" s="324"/>
    </row>
    <row r="91" spans="1:13" x14ac:dyDescent="0.25">
      <c r="A91" s="324"/>
      <c r="B91" s="324"/>
      <c r="C91" s="324"/>
      <c r="D91" s="324"/>
      <c r="E91" s="324"/>
      <c r="F91" s="324"/>
      <c r="G91" s="324"/>
      <c r="H91" s="324"/>
      <c r="I91" s="324"/>
      <c r="J91" s="324"/>
      <c r="K91" s="324"/>
      <c r="L91" s="324"/>
      <c r="M91" s="324"/>
    </row>
    <row r="92" spans="1:13" x14ac:dyDescent="0.25">
      <c r="A92" s="324"/>
      <c r="B92" s="324"/>
      <c r="C92" s="324"/>
      <c r="D92" s="324"/>
      <c r="E92" s="324"/>
      <c r="F92" s="324"/>
      <c r="G92" s="324"/>
      <c r="H92" s="324"/>
      <c r="I92" s="324"/>
      <c r="J92" s="324"/>
      <c r="K92" s="324"/>
      <c r="L92" s="324"/>
      <c r="M92" s="324"/>
    </row>
    <row r="93" spans="1:13" x14ac:dyDescent="0.25">
      <c r="A93" s="324"/>
      <c r="B93" s="324"/>
      <c r="C93" s="324"/>
      <c r="D93" s="324"/>
      <c r="E93" s="324"/>
      <c r="F93" s="324"/>
      <c r="G93" s="324"/>
      <c r="H93" s="324"/>
      <c r="I93" s="324"/>
      <c r="J93" s="324"/>
      <c r="K93" s="324"/>
      <c r="L93" s="324"/>
      <c r="M93" s="324"/>
    </row>
    <row r="94" spans="1:13" x14ac:dyDescent="0.25">
      <c r="A94" s="324"/>
      <c r="B94" s="324"/>
      <c r="C94" s="324"/>
      <c r="D94" s="324"/>
      <c r="E94" s="324"/>
      <c r="F94" s="324"/>
      <c r="G94" s="324"/>
      <c r="H94" s="324"/>
      <c r="I94" s="324"/>
      <c r="J94" s="324"/>
      <c r="K94" s="324"/>
      <c r="L94" s="324"/>
      <c r="M94" s="324"/>
    </row>
    <row r="95" spans="1:13" x14ac:dyDescent="0.25">
      <c r="A95" s="324"/>
      <c r="B95" s="324"/>
      <c r="C95" s="324"/>
      <c r="D95" s="324"/>
      <c r="E95" s="324"/>
      <c r="F95" s="324"/>
      <c r="G95" s="324"/>
      <c r="H95" s="324"/>
      <c r="I95" s="324"/>
      <c r="J95" s="324"/>
      <c r="K95" s="324"/>
      <c r="L95" s="324"/>
      <c r="M95" s="324"/>
    </row>
    <row r="96" spans="1:13" x14ac:dyDescent="0.25">
      <c r="A96" s="324"/>
      <c r="B96" s="324"/>
      <c r="C96" s="324"/>
      <c r="D96" s="324"/>
      <c r="E96" s="324"/>
      <c r="F96" s="324"/>
      <c r="G96" s="324"/>
      <c r="H96" s="324"/>
      <c r="I96" s="324"/>
      <c r="J96" s="324"/>
      <c r="K96" s="324"/>
      <c r="L96" s="324"/>
      <c r="M96" s="324"/>
    </row>
    <row r="97" spans="1:13" x14ac:dyDescent="0.25">
      <c r="A97" s="324"/>
      <c r="B97" s="324"/>
      <c r="C97" s="324"/>
      <c r="D97" s="324"/>
      <c r="E97" s="324"/>
      <c r="F97" s="324"/>
      <c r="G97" s="324"/>
      <c r="H97" s="324"/>
      <c r="I97" s="324"/>
      <c r="J97" s="324"/>
      <c r="K97" s="324"/>
      <c r="L97" s="324"/>
      <c r="M97" s="324"/>
    </row>
    <row r="98" spans="1:13" x14ac:dyDescent="0.25">
      <c r="A98" s="324"/>
      <c r="B98" s="324"/>
      <c r="C98" s="324"/>
      <c r="D98" s="324"/>
      <c r="E98" s="324"/>
      <c r="F98" s="324"/>
      <c r="G98" s="324"/>
      <c r="H98" s="324"/>
      <c r="I98" s="324"/>
      <c r="J98" s="324"/>
      <c r="K98" s="324"/>
      <c r="L98" s="324"/>
      <c r="M98" s="324"/>
    </row>
    <row r="99" spans="1:13" x14ac:dyDescent="0.25">
      <c r="A99" s="324"/>
      <c r="B99" s="324"/>
      <c r="C99" s="324"/>
      <c r="D99" s="324"/>
      <c r="E99" s="324"/>
      <c r="F99" s="324"/>
      <c r="G99" s="324"/>
      <c r="H99" s="324"/>
      <c r="I99" s="324"/>
      <c r="J99" s="324"/>
      <c r="K99" s="324"/>
      <c r="L99" s="324"/>
      <c r="M99" s="324"/>
    </row>
    <row r="100" spans="1:13" x14ac:dyDescent="0.25">
      <c r="A100" s="324"/>
      <c r="B100" s="324"/>
      <c r="C100" s="324"/>
      <c r="D100" s="324"/>
      <c r="E100" s="324"/>
      <c r="F100" s="324"/>
      <c r="G100" s="324"/>
      <c r="H100" s="324"/>
      <c r="I100" s="324"/>
      <c r="J100" s="324"/>
      <c r="K100" s="324"/>
      <c r="L100" s="324"/>
      <c r="M100" s="324"/>
    </row>
    <row r="101" spans="1:13" x14ac:dyDescent="0.25">
      <c r="A101" s="324"/>
      <c r="B101" s="324"/>
      <c r="C101" s="324"/>
      <c r="D101" s="324"/>
      <c r="E101" s="324"/>
      <c r="F101" s="324"/>
      <c r="G101" s="324"/>
      <c r="H101" s="324"/>
      <c r="I101" s="324"/>
      <c r="J101" s="324"/>
      <c r="K101" s="324"/>
      <c r="L101" s="324"/>
      <c r="M101" s="324"/>
    </row>
    <row r="102" spans="1:13" x14ac:dyDescent="0.25">
      <c r="A102" s="324"/>
      <c r="B102" s="324"/>
      <c r="C102" s="324"/>
      <c r="D102" s="324"/>
      <c r="E102" s="324"/>
      <c r="F102" s="324"/>
      <c r="G102" s="324"/>
      <c r="H102" s="324"/>
      <c r="I102" s="324"/>
      <c r="J102" s="324"/>
      <c r="K102" s="324"/>
      <c r="L102" s="324"/>
      <c r="M102" s="324"/>
    </row>
    <row r="103" spans="1:13" x14ac:dyDescent="0.25">
      <c r="A103" s="324"/>
      <c r="B103" s="324"/>
      <c r="C103" s="324"/>
      <c r="D103" s="324"/>
      <c r="E103" s="324"/>
      <c r="F103" s="324"/>
      <c r="G103" s="324"/>
      <c r="H103" s="324"/>
      <c r="I103" s="324"/>
      <c r="J103" s="324"/>
      <c r="K103" s="324"/>
      <c r="L103" s="324"/>
      <c r="M103" s="324"/>
    </row>
    <row r="104" spans="1:13" x14ac:dyDescent="0.25">
      <c r="A104" s="324"/>
      <c r="B104" s="324"/>
      <c r="C104" s="324"/>
      <c r="D104" s="324"/>
      <c r="E104" s="324"/>
      <c r="F104" s="324"/>
      <c r="G104" s="324"/>
      <c r="H104" s="324"/>
      <c r="I104" s="324"/>
      <c r="J104" s="324"/>
      <c r="K104" s="324"/>
      <c r="L104" s="324"/>
      <c r="M104" s="324"/>
    </row>
    <row r="105" spans="1:13" x14ac:dyDescent="0.25">
      <c r="A105" s="324"/>
      <c r="B105" s="324"/>
      <c r="C105" s="324"/>
      <c r="D105" s="324"/>
      <c r="E105" s="324"/>
      <c r="F105" s="324"/>
      <c r="G105" s="324"/>
      <c r="H105" s="324"/>
      <c r="I105" s="324"/>
      <c r="J105" s="324"/>
      <c r="K105" s="324"/>
      <c r="L105" s="324"/>
      <c r="M105" s="324"/>
    </row>
    <row r="106" spans="1:13" x14ac:dyDescent="0.25">
      <c r="A106" s="324"/>
      <c r="B106" s="324"/>
      <c r="C106" s="324"/>
      <c r="D106" s="324"/>
      <c r="E106" s="324"/>
      <c r="F106" s="324"/>
      <c r="G106" s="324"/>
      <c r="H106" s="324"/>
      <c r="I106" s="324"/>
      <c r="J106" s="324"/>
      <c r="K106" s="324"/>
      <c r="L106" s="324"/>
      <c r="M106" s="324"/>
    </row>
    <row r="107" spans="1:13" x14ac:dyDescent="0.25">
      <c r="A107" s="324"/>
      <c r="B107" s="324"/>
      <c r="C107" s="324"/>
      <c r="D107" s="324"/>
      <c r="E107" s="324"/>
      <c r="F107" s="324"/>
      <c r="G107" s="324"/>
      <c r="H107" s="324"/>
      <c r="I107" s="324"/>
      <c r="J107" s="324"/>
      <c r="K107" s="324"/>
      <c r="L107" s="324"/>
      <c r="M107" s="324"/>
    </row>
    <row r="108" spans="1:13" x14ac:dyDescent="0.25">
      <c r="A108" s="324"/>
      <c r="B108" s="324"/>
      <c r="C108" s="324"/>
      <c r="D108" s="324"/>
      <c r="E108" s="324"/>
      <c r="F108" s="324"/>
      <c r="G108" s="324"/>
      <c r="H108" s="324"/>
      <c r="I108" s="324"/>
      <c r="J108" s="324"/>
      <c r="K108" s="324"/>
      <c r="L108" s="324"/>
      <c r="M108" s="324"/>
    </row>
    <row r="109" spans="1:13" x14ac:dyDescent="0.25">
      <c r="A109" s="324"/>
      <c r="B109" s="324"/>
      <c r="C109" s="324"/>
      <c r="D109" s="324"/>
      <c r="E109" s="324"/>
      <c r="F109" s="324"/>
      <c r="G109" s="324"/>
      <c r="H109" s="324"/>
      <c r="I109" s="324"/>
      <c r="J109" s="324"/>
      <c r="K109" s="324"/>
      <c r="L109" s="324"/>
      <c r="M109" s="324"/>
    </row>
    <row r="110" spans="1:13" x14ac:dyDescent="0.25">
      <c r="A110" s="324"/>
      <c r="B110" s="324"/>
      <c r="C110" s="324"/>
      <c r="D110" s="324"/>
      <c r="E110" s="324"/>
      <c r="F110" s="324"/>
      <c r="G110" s="324"/>
      <c r="H110" s="324"/>
      <c r="I110" s="324"/>
      <c r="J110" s="324"/>
      <c r="K110" s="324"/>
      <c r="L110" s="324"/>
      <c r="M110" s="324"/>
    </row>
    <row r="111" spans="1:13" x14ac:dyDescent="0.25">
      <c r="A111" s="324"/>
      <c r="B111" s="324"/>
      <c r="C111" s="324"/>
      <c r="D111" s="324"/>
      <c r="E111" s="324"/>
      <c r="F111" s="324"/>
      <c r="G111" s="324"/>
      <c r="H111" s="324"/>
      <c r="I111" s="324"/>
      <c r="J111" s="324"/>
      <c r="K111" s="324"/>
      <c r="L111" s="324"/>
      <c r="M111" s="324"/>
    </row>
    <row r="112" spans="1:13" x14ac:dyDescent="0.25">
      <c r="A112" s="324"/>
      <c r="B112" s="324"/>
      <c r="C112" s="324"/>
      <c r="D112" s="324"/>
      <c r="E112" s="324"/>
      <c r="F112" s="324"/>
      <c r="G112" s="324"/>
      <c r="H112" s="324"/>
      <c r="I112" s="324"/>
      <c r="J112" s="324"/>
      <c r="K112" s="324"/>
      <c r="L112" s="324"/>
      <c r="M112" s="324"/>
    </row>
    <row r="113" spans="1:13" x14ac:dyDescent="0.25">
      <c r="A113" s="324"/>
      <c r="B113" s="324"/>
      <c r="C113" s="324"/>
      <c r="D113" s="324"/>
      <c r="E113" s="324"/>
      <c r="F113" s="324"/>
      <c r="G113" s="324"/>
      <c r="H113" s="324"/>
      <c r="I113" s="324"/>
      <c r="J113" s="324"/>
      <c r="K113" s="324"/>
      <c r="L113" s="324"/>
      <c r="M113" s="324"/>
    </row>
    <row r="114" spans="1:13" x14ac:dyDescent="0.25">
      <c r="A114" s="324"/>
      <c r="B114" s="324"/>
      <c r="C114" s="324"/>
      <c r="D114" s="324"/>
      <c r="E114" s="324"/>
      <c r="F114" s="324"/>
      <c r="G114" s="324"/>
      <c r="H114" s="324"/>
      <c r="I114" s="324"/>
      <c r="J114" s="324"/>
      <c r="K114" s="324"/>
      <c r="L114" s="324"/>
      <c r="M114" s="324"/>
    </row>
    <row r="115" spans="1:13" x14ac:dyDescent="0.25">
      <c r="A115" s="324"/>
      <c r="B115" s="324"/>
      <c r="C115" s="324"/>
      <c r="D115" s="324"/>
      <c r="E115" s="324"/>
      <c r="F115" s="324"/>
      <c r="G115" s="324"/>
      <c r="H115" s="324"/>
      <c r="I115" s="324"/>
      <c r="J115" s="324"/>
      <c r="K115" s="324"/>
      <c r="L115" s="324"/>
      <c r="M115" s="324"/>
    </row>
    <row r="116" spans="1:13" x14ac:dyDescent="0.25">
      <c r="A116" s="324"/>
      <c r="B116" s="324"/>
      <c r="C116" s="324"/>
      <c r="D116" s="324"/>
      <c r="E116" s="324"/>
      <c r="F116" s="324"/>
      <c r="G116" s="324"/>
      <c r="H116" s="324"/>
      <c r="I116" s="324"/>
      <c r="J116" s="324"/>
      <c r="K116" s="324"/>
      <c r="L116" s="324"/>
      <c r="M116" s="324"/>
    </row>
    <row r="117" spans="1:13" x14ac:dyDescent="0.25">
      <c r="A117" s="324"/>
      <c r="B117" s="324"/>
      <c r="C117" s="324"/>
      <c r="D117" s="324"/>
      <c r="E117" s="324"/>
      <c r="F117" s="324"/>
      <c r="G117" s="324"/>
      <c r="H117" s="324"/>
      <c r="I117" s="324"/>
      <c r="J117" s="324"/>
      <c r="K117" s="324"/>
      <c r="L117" s="324"/>
      <c r="M117" s="324"/>
    </row>
    <row r="118" spans="1:13" x14ac:dyDescent="0.25">
      <c r="A118" s="324"/>
      <c r="B118" s="324"/>
      <c r="C118" s="324"/>
      <c r="D118" s="324"/>
      <c r="E118" s="324"/>
      <c r="F118" s="324"/>
      <c r="G118" s="324"/>
      <c r="H118" s="324"/>
      <c r="I118" s="324"/>
      <c r="J118" s="324"/>
      <c r="K118" s="324"/>
      <c r="L118" s="324"/>
      <c r="M118" s="324"/>
    </row>
    <row r="119" spans="1:13" x14ac:dyDescent="0.25">
      <c r="A119" s="324"/>
      <c r="B119" s="324"/>
      <c r="C119" s="324"/>
      <c r="D119" s="324"/>
      <c r="E119" s="324"/>
      <c r="F119" s="324"/>
      <c r="G119" s="324"/>
      <c r="H119" s="324"/>
      <c r="I119" s="324"/>
      <c r="J119" s="324"/>
      <c r="K119" s="324"/>
      <c r="L119" s="324"/>
      <c r="M119" s="324"/>
    </row>
    <row r="120" spans="1:13" x14ac:dyDescent="0.25">
      <c r="A120" s="324"/>
      <c r="B120" s="324"/>
      <c r="C120" s="324"/>
      <c r="D120" s="324"/>
      <c r="E120" s="324"/>
      <c r="F120" s="324"/>
      <c r="G120" s="324"/>
      <c r="H120" s="324"/>
      <c r="I120" s="324"/>
      <c r="J120" s="324"/>
      <c r="K120" s="324"/>
      <c r="L120" s="324"/>
      <c r="M120" s="324"/>
    </row>
    <row r="121" spans="1:13" x14ac:dyDescent="0.25">
      <c r="A121" s="324"/>
      <c r="B121" s="324"/>
      <c r="C121" s="324"/>
      <c r="D121" s="324"/>
      <c r="E121" s="324"/>
      <c r="F121" s="324"/>
      <c r="G121" s="324"/>
      <c r="H121" s="324"/>
      <c r="I121" s="324"/>
      <c r="J121" s="324"/>
      <c r="K121" s="324"/>
      <c r="L121" s="324"/>
      <c r="M121" s="324"/>
    </row>
    <row r="122" spans="1:13" x14ac:dyDescent="0.25">
      <c r="A122" s="324"/>
      <c r="B122" s="324"/>
      <c r="C122" s="324"/>
      <c r="D122" s="324"/>
      <c r="E122" s="324"/>
      <c r="F122" s="324"/>
      <c r="G122" s="324"/>
      <c r="H122" s="324"/>
      <c r="I122" s="324"/>
      <c r="J122" s="324"/>
      <c r="K122" s="324"/>
      <c r="L122" s="324"/>
      <c r="M122" s="324"/>
    </row>
    <row r="123" spans="1:13" x14ac:dyDescent="0.25">
      <c r="A123" s="324"/>
      <c r="B123" s="324"/>
      <c r="C123" s="324"/>
      <c r="D123" s="324"/>
      <c r="E123" s="324"/>
      <c r="F123" s="324"/>
      <c r="G123" s="324"/>
      <c r="H123" s="324"/>
      <c r="I123" s="324"/>
      <c r="J123" s="324"/>
      <c r="K123" s="324"/>
      <c r="L123" s="324"/>
      <c r="M123" s="324"/>
    </row>
    <row r="124" spans="1:13" x14ac:dyDescent="0.25">
      <c r="A124" s="324"/>
      <c r="B124" s="324"/>
      <c r="C124" s="324"/>
      <c r="D124" s="324"/>
      <c r="E124" s="324"/>
      <c r="F124" s="324"/>
      <c r="G124" s="324"/>
      <c r="H124" s="324"/>
      <c r="I124" s="324"/>
      <c r="J124" s="324"/>
      <c r="K124" s="324"/>
      <c r="L124" s="324"/>
      <c r="M124" s="324"/>
    </row>
    <row r="125" spans="1:13" x14ac:dyDescent="0.25">
      <c r="A125" s="324"/>
      <c r="B125" s="324"/>
      <c r="C125" s="324"/>
      <c r="D125" s="324"/>
      <c r="E125" s="324"/>
      <c r="F125" s="324"/>
      <c r="G125" s="324"/>
      <c r="H125" s="324"/>
      <c r="I125" s="324"/>
      <c r="J125" s="324"/>
      <c r="K125" s="324"/>
      <c r="L125" s="324"/>
      <c r="M125" s="324"/>
    </row>
    <row r="126" spans="1:13" x14ac:dyDescent="0.25">
      <c r="A126" s="324"/>
      <c r="B126" s="324"/>
      <c r="C126" s="324"/>
      <c r="D126" s="324"/>
      <c r="E126" s="324"/>
      <c r="F126" s="324"/>
      <c r="G126" s="324"/>
      <c r="H126" s="324"/>
      <c r="I126" s="324"/>
      <c r="J126" s="324"/>
      <c r="K126" s="324"/>
      <c r="L126" s="324"/>
      <c r="M126" s="324"/>
    </row>
    <row r="127" spans="1:13" x14ac:dyDescent="0.25">
      <c r="A127" s="324"/>
      <c r="B127" s="324"/>
      <c r="C127" s="324"/>
      <c r="D127" s="324"/>
      <c r="E127" s="324"/>
      <c r="F127" s="324"/>
      <c r="G127" s="324"/>
      <c r="H127" s="324"/>
      <c r="I127" s="324"/>
      <c r="J127" s="324"/>
      <c r="K127" s="324"/>
      <c r="L127" s="324"/>
      <c r="M127" s="324"/>
    </row>
    <row r="128" spans="1:13" x14ac:dyDescent="0.25">
      <c r="A128" s="324"/>
      <c r="B128" s="324"/>
      <c r="C128" s="324"/>
      <c r="D128" s="324"/>
      <c r="E128" s="324"/>
      <c r="F128" s="324"/>
      <c r="G128" s="324"/>
      <c r="H128" s="324"/>
      <c r="I128" s="324"/>
      <c r="J128" s="324"/>
      <c r="K128" s="324"/>
      <c r="L128" s="324"/>
      <c r="M128" s="324"/>
    </row>
    <row r="129" spans="1:13" x14ac:dyDescent="0.25">
      <c r="A129" s="324"/>
      <c r="B129" s="324"/>
      <c r="C129" s="324"/>
      <c r="D129" s="324"/>
      <c r="E129" s="324"/>
      <c r="F129" s="324"/>
      <c r="G129" s="324"/>
      <c r="H129" s="324"/>
      <c r="I129" s="324"/>
      <c r="J129" s="324"/>
      <c r="K129" s="324"/>
      <c r="L129" s="324"/>
      <c r="M129" s="324"/>
    </row>
    <row r="130" spans="1:13" x14ac:dyDescent="0.25">
      <c r="A130" s="324"/>
      <c r="B130" s="324"/>
      <c r="C130" s="324"/>
      <c r="D130" s="324"/>
      <c r="E130" s="324"/>
      <c r="F130" s="324"/>
      <c r="G130" s="324"/>
      <c r="H130" s="324"/>
      <c r="I130" s="324"/>
      <c r="J130" s="324"/>
      <c r="K130" s="324"/>
      <c r="L130" s="324"/>
      <c r="M130" s="324"/>
    </row>
    <row r="131" spans="1:13" x14ac:dyDescent="0.25">
      <c r="A131" s="324"/>
      <c r="B131" s="324"/>
      <c r="C131" s="324"/>
      <c r="D131" s="324"/>
      <c r="E131" s="324"/>
      <c r="F131" s="324"/>
      <c r="G131" s="324"/>
      <c r="H131" s="324"/>
      <c r="I131" s="324"/>
      <c r="J131" s="324"/>
      <c r="K131" s="324"/>
      <c r="L131" s="324"/>
      <c r="M131" s="324"/>
    </row>
    <row r="132" spans="1:13" x14ac:dyDescent="0.25">
      <c r="A132" s="324"/>
      <c r="B132" s="324"/>
      <c r="C132" s="324"/>
      <c r="D132" s="324"/>
      <c r="E132" s="324"/>
      <c r="F132" s="324"/>
      <c r="G132" s="324"/>
      <c r="H132" s="324"/>
      <c r="I132" s="324"/>
      <c r="J132" s="324"/>
      <c r="K132" s="324"/>
      <c r="L132" s="324"/>
      <c r="M132" s="324"/>
    </row>
    <row r="133" spans="1:13" x14ac:dyDescent="0.25">
      <c r="A133" s="324"/>
      <c r="B133" s="324"/>
      <c r="C133" s="324"/>
      <c r="D133" s="324"/>
      <c r="E133" s="324"/>
      <c r="F133" s="324"/>
      <c r="G133" s="324"/>
      <c r="H133" s="324"/>
      <c r="I133" s="324"/>
      <c r="J133" s="324"/>
      <c r="K133" s="324"/>
      <c r="L133" s="324"/>
      <c r="M133" s="324"/>
    </row>
    <row r="134" spans="1:13" x14ac:dyDescent="0.25">
      <c r="A134" s="324"/>
      <c r="B134" s="324"/>
      <c r="C134" s="324"/>
      <c r="D134" s="324"/>
      <c r="E134" s="324"/>
      <c r="F134" s="324"/>
      <c r="G134" s="324"/>
      <c r="H134" s="324"/>
      <c r="I134" s="324"/>
      <c r="J134" s="324"/>
      <c r="K134" s="324"/>
      <c r="L134" s="324"/>
      <c r="M134" s="324"/>
    </row>
    <row r="135" spans="1:13" x14ac:dyDescent="0.25">
      <c r="A135" s="324"/>
      <c r="B135" s="324"/>
      <c r="C135" s="324"/>
      <c r="D135" s="324"/>
      <c r="E135" s="324"/>
      <c r="F135" s="324"/>
      <c r="G135" s="324"/>
      <c r="H135" s="324"/>
      <c r="I135" s="324"/>
      <c r="J135" s="324"/>
      <c r="K135" s="324"/>
      <c r="L135" s="324"/>
      <c r="M135" s="324"/>
    </row>
    <row r="136" spans="1:13" x14ac:dyDescent="0.25">
      <c r="A136" s="324"/>
      <c r="B136" s="324"/>
      <c r="C136" s="324"/>
      <c r="D136" s="324"/>
      <c r="E136" s="324"/>
      <c r="F136" s="324"/>
      <c r="G136" s="324"/>
      <c r="H136" s="324"/>
      <c r="I136" s="324"/>
      <c r="J136" s="324"/>
      <c r="K136" s="324"/>
      <c r="L136" s="324"/>
      <c r="M136" s="324"/>
    </row>
    <row r="137" spans="1:13" x14ac:dyDescent="0.25">
      <c r="A137" s="324"/>
      <c r="B137" s="324"/>
      <c r="C137" s="324"/>
      <c r="D137" s="324"/>
      <c r="E137" s="324"/>
      <c r="F137" s="324"/>
      <c r="G137" s="324"/>
      <c r="H137" s="324"/>
      <c r="I137" s="324"/>
      <c r="J137" s="324"/>
      <c r="K137" s="324"/>
      <c r="L137" s="324"/>
      <c r="M137" s="324"/>
    </row>
    <row r="138" spans="1:13" x14ac:dyDescent="0.25">
      <c r="A138" s="324"/>
      <c r="B138" s="324"/>
      <c r="C138" s="324"/>
      <c r="D138" s="324"/>
      <c r="E138" s="324"/>
      <c r="F138" s="324"/>
      <c r="G138" s="324"/>
      <c r="H138" s="324"/>
      <c r="I138" s="324"/>
      <c r="J138" s="324"/>
      <c r="K138" s="324"/>
      <c r="L138" s="324"/>
      <c r="M138" s="324"/>
    </row>
    <row r="139" spans="1:13" x14ac:dyDescent="0.25">
      <c r="A139" s="324"/>
      <c r="B139" s="324"/>
      <c r="C139" s="324"/>
      <c r="D139" s="324"/>
      <c r="E139" s="324"/>
      <c r="F139" s="324"/>
      <c r="G139" s="324"/>
      <c r="H139" s="324"/>
      <c r="I139" s="324"/>
      <c r="J139" s="324"/>
      <c r="K139" s="324"/>
      <c r="L139" s="324"/>
      <c r="M139" s="324"/>
    </row>
    <row r="140" spans="1:13" x14ac:dyDescent="0.25">
      <c r="A140" s="324"/>
      <c r="B140" s="324"/>
      <c r="C140" s="324"/>
      <c r="D140" s="324"/>
      <c r="E140" s="324"/>
      <c r="F140" s="324"/>
      <c r="G140" s="324"/>
      <c r="H140" s="324"/>
      <c r="I140" s="324"/>
      <c r="J140" s="324"/>
      <c r="K140" s="324"/>
      <c r="L140" s="324"/>
      <c r="M140" s="324"/>
    </row>
    <row r="141" spans="1:13" x14ac:dyDescent="0.25">
      <c r="A141" s="324"/>
      <c r="B141" s="324"/>
      <c r="C141" s="324"/>
      <c r="D141" s="324"/>
      <c r="E141" s="324"/>
      <c r="F141" s="324"/>
      <c r="G141" s="324"/>
      <c r="H141" s="324"/>
      <c r="I141" s="324"/>
      <c r="J141" s="324"/>
      <c r="K141" s="324"/>
      <c r="L141" s="324"/>
      <c r="M141" s="324"/>
    </row>
    <row r="142" spans="1:13" x14ac:dyDescent="0.25">
      <c r="A142" s="324"/>
      <c r="B142" s="324"/>
      <c r="C142" s="324"/>
      <c r="D142" s="324"/>
      <c r="E142" s="324"/>
      <c r="F142" s="324"/>
      <c r="G142" s="324"/>
      <c r="H142" s="324"/>
      <c r="I142" s="324"/>
      <c r="J142" s="324"/>
      <c r="K142" s="324"/>
      <c r="L142" s="324"/>
      <c r="M142" s="324"/>
    </row>
    <row r="143" spans="1:13" x14ac:dyDescent="0.25">
      <c r="A143" s="324"/>
      <c r="B143" s="324"/>
      <c r="C143" s="324"/>
      <c r="D143" s="324"/>
      <c r="E143" s="324"/>
      <c r="F143" s="324"/>
      <c r="G143" s="324"/>
      <c r="H143" s="324"/>
      <c r="I143" s="324"/>
      <c r="J143" s="324"/>
      <c r="K143" s="324"/>
      <c r="L143" s="324"/>
      <c r="M143" s="324"/>
    </row>
    <row r="144" spans="1:13" x14ac:dyDescent="0.25">
      <c r="A144" s="324"/>
      <c r="B144" s="324"/>
      <c r="C144" s="324"/>
      <c r="D144" s="324"/>
      <c r="E144" s="324"/>
      <c r="F144" s="324"/>
      <c r="G144" s="324"/>
      <c r="H144" s="324"/>
      <c r="I144" s="324"/>
      <c r="J144" s="324"/>
      <c r="K144" s="324"/>
      <c r="L144" s="324"/>
      <c r="M144" s="324"/>
    </row>
    <row r="145" spans="1:13" x14ac:dyDescent="0.25">
      <c r="A145" s="324"/>
      <c r="B145" s="324"/>
      <c r="C145" s="324"/>
      <c r="D145" s="324"/>
      <c r="E145" s="324"/>
      <c r="F145" s="324"/>
      <c r="G145" s="324"/>
      <c r="H145" s="324"/>
      <c r="I145" s="324"/>
      <c r="J145" s="324"/>
      <c r="K145" s="324"/>
      <c r="L145" s="324"/>
      <c r="M145" s="324"/>
    </row>
    <row r="146" spans="1:13" x14ac:dyDescent="0.25">
      <c r="A146" s="324"/>
      <c r="B146" s="324"/>
      <c r="C146" s="324"/>
      <c r="D146" s="324"/>
      <c r="E146" s="324"/>
      <c r="F146" s="324"/>
      <c r="G146" s="324"/>
      <c r="H146" s="324"/>
      <c r="I146" s="324"/>
      <c r="J146" s="324"/>
      <c r="K146" s="324"/>
      <c r="L146" s="324"/>
      <c r="M146" s="324"/>
    </row>
    <row r="147" spans="1:13" x14ac:dyDescent="0.25">
      <c r="A147" s="324"/>
      <c r="B147" s="324"/>
      <c r="C147" s="324"/>
      <c r="D147" s="324"/>
      <c r="E147" s="324"/>
      <c r="F147" s="324"/>
      <c r="G147" s="324"/>
      <c r="H147" s="324"/>
      <c r="I147" s="324"/>
      <c r="J147" s="324"/>
      <c r="K147" s="324"/>
      <c r="L147" s="324"/>
      <c r="M147" s="324"/>
    </row>
    <row r="148" spans="1:13" x14ac:dyDescent="0.25">
      <c r="A148" s="324"/>
      <c r="B148" s="324"/>
      <c r="C148" s="324"/>
      <c r="D148" s="324"/>
      <c r="E148" s="324"/>
      <c r="F148" s="324"/>
      <c r="G148" s="324"/>
      <c r="H148" s="324"/>
      <c r="I148" s="324"/>
      <c r="J148" s="324"/>
      <c r="K148" s="324"/>
      <c r="L148" s="324"/>
      <c r="M148" s="324"/>
    </row>
    <row r="149" spans="1:13" x14ac:dyDescent="0.25">
      <c r="A149" s="324"/>
      <c r="B149" s="324"/>
      <c r="C149" s="324"/>
      <c r="D149" s="324"/>
      <c r="E149" s="324"/>
      <c r="F149" s="324"/>
      <c r="G149" s="324"/>
      <c r="H149" s="324"/>
      <c r="I149" s="324"/>
      <c r="J149" s="324"/>
      <c r="K149" s="324"/>
      <c r="L149" s="324"/>
      <c r="M149" s="324"/>
    </row>
    <row r="150" spans="1:13" x14ac:dyDescent="0.25">
      <c r="A150" s="324"/>
      <c r="B150" s="324"/>
      <c r="C150" s="324"/>
      <c r="D150" s="324"/>
      <c r="E150" s="324"/>
      <c r="F150" s="324"/>
      <c r="G150" s="324"/>
      <c r="H150" s="324"/>
      <c r="I150" s="324"/>
      <c r="J150" s="324"/>
      <c r="K150" s="324"/>
      <c r="L150" s="324"/>
      <c r="M150" s="324"/>
    </row>
    <row r="151" spans="1:13" x14ac:dyDescent="0.25">
      <c r="A151" s="324"/>
      <c r="B151" s="324"/>
      <c r="C151" s="324"/>
      <c r="D151" s="324"/>
      <c r="E151" s="324"/>
      <c r="F151" s="324"/>
      <c r="G151" s="324"/>
      <c r="H151" s="324"/>
      <c r="I151" s="324"/>
      <c r="J151" s="324"/>
      <c r="K151" s="324"/>
      <c r="L151" s="324"/>
      <c r="M151" s="324"/>
    </row>
    <row r="152" spans="1:13" x14ac:dyDescent="0.25">
      <c r="A152" s="324"/>
      <c r="B152" s="324"/>
      <c r="C152" s="324"/>
      <c r="D152" s="324"/>
      <c r="E152" s="324"/>
      <c r="F152" s="324"/>
      <c r="G152" s="324"/>
      <c r="H152" s="324"/>
      <c r="I152" s="324"/>
      <c r="J152" s="324"/>
      <c r="K152" s="324"/>
      <c r="L152" s="324"/>
      <c r="M152" s="324"/>
    </row>
    <row r="153" spans="1:13" x14ac:dyDescent="0.25">
      <c r="A153" s="324"/>
      <c r="B153" s="324"/>
      <c r="C153" s="324"/>
      <c r="D153" s="324"/>
      <c r="E153" s="324"/>
      <c r="F153" s="324"/>
      <c r="G153" s="324"/>
      <c r="H153" s="324"/>
      <c r="I153" s="324"/>
      <c r="J153" s="324"/>
      <c r="K153" s="324"/>
      <c r="L153" s="324"/>
      <c r="M153" s="324"/>
    </row>
    <row r="154" spans="1:13" x14ac:dyDescent="0.25">
      <c r="A154" s="324"/>
      <c r="B154" s="324"/>
      <c r="C154" s="324"/>
      <c r="D154" s="324"/>
      <c r="E154" s="324"/>
      <c r="F154" s="324"/>
      <c r="G154" s="324"/>
      <c r="H154" s="324"/>
      <c r="I154" s="324"/>
      <c r="J154" s="324"/>
      <c r="K154" s="324"/>
      <c r="L154" s="324"/>
      <c r="M154" s="324"/>
    </row>
    <row r="155" spans="1:13" x14ac:dyDescent="0.25">
      <c r="A155" s="324"/>
      <c r="B155" s="324"/>
      <c r="C155" s="324"/>
      <c r="D155" s="324"/>
      <c r="E155" s="324"/>
      <c r="F155" s="324"/>
      <c r="G155" s="324"/>
      <c r="H155" s="324"/>
      <c r="I155" s="324"/>
      <c r="J155" s="324"/>
      <c r="K155" s="324"/>
      <c r="L155" s="324"/>
      <c r="M155" s="324"/>
    </row>
    <row r="156" spans="1:13" x14ac:dyDescent="0.25">
      <c r="A156" s="324"/>
      <c r="B156" s="324"/>
      <c r="C156" s="324"/>
      <c r="D156" s="324"/>
      <c r="E156" s="324"/>
      <c r="F156" s="324"/>
      <c r="G156" s="324"/>
      <c r="H156" s="324"/>
      <c r="I156" s="324"/>
      <c r="J156" s="324"/>
      <c r="K156" s="324"/>
      <c r="L156" s="324"/>
      <c r="M156" s="324"/>
    </row>
    <row r="157" spans="1:13" x14ac:dyDescent="0.25">
      <c r="A157" s="324"/>
      <c r="B157" s="324"/>
      <c r="C157" s="324"/>
      <c r="D157" s="324"/>
      <c r="E157" s="324"/>
      <c r="F157" s="324"/>
      <c r="G157" s="324"/>
      <c r="H157" s="324"/>
      <c r="I157" s="324"/>
      <c r="J157" s="324"/>
      <c r="K157" s="324"/>
      <c r="L157" s="324"/>
      <c r="M157" s="324"/>
    </row>
    <row r="158" spans="1:13" x14ac:dyDescent="0.25">
      <c r="A158" s="324"/>
      <c r="B158" s="324"/>
      <c r="C158" s="324"/>
      <c r="D158" s="324"/>
      <c r="E158" s="324"/>
      <c r="F158" s="324"/>
      <c r="G158" s="324"/>
      <c r="H158" s="324"/>
      <c r="I158" s="324"/>
      <c r="J158" s="324"/>
      <c r="K158" s="324"/>
      <c r="L158" s="324"/>
      <c r="M158" s="324"/>
    </row>
    <row r="159" spans="1:13" x14ac:dyDescent="0.25">
      <c r="A159" s="324"/>
      <c r="B159" s="324"/>
      <c r="C159" s="324"/>
      <c r="D159" s="324"/>
      <c r="E159" s="324"/>
      <c r="F159" s="324"/>
      <c r="G159" s="324"/>
      <c r="H159" s="324"/>
      <c r="I159" s="324"/>
      <c r="J159" s="324"/>
      <c r="K159" s="324"/>
      <c r="L159" s="324"/>
      <c r="M159" s="324"/>
    </row>
    <row r="160" spans="1:13" x14ac:dyDescent="0.25">
      <c r="A160" s="324"/>
      <c r="B160" s="324"/>
      <c r="C160" s="324"/>
      <c r="D160" s="324"/>
      <c r="E160" s="324"/>
      <c r="F160" s="324"/>
      <c r="G160" s="324"/>
      <c r="H160" s="324"/>
      <c r="I160" s="324"/>
      <c r="J160" s="324"/>
      <c r="K160" s="324"/>
      <c r="L160" s="324"/>
      <c r="M160" s="324"/>
    </row>
    <row r="161" spans="1:13" x14ac:dyDescent="0.25">
      <c r="A161" s="324"/>
      <c r="B161" s="324"/>
      <c r="C161" s="324"/>
      <c r="D161" s="324"/>
      <c r="E161" s="324"/>
      <c r="F161" s="324"/>
      <c r="G161" s="324"/>
      <c r="H161" s="324"/>
      <c r="I161" s="324"/>
      <c r="J161" s="324"/>
      <c r="K161" s="324"/>
      <c r="L161" s="324"/>
      <c r="M161" s="324"/>
    </row>
    <row r="162" spans="1:13" x14ac:dyDescent="0.25">
      <c r="A162" s="324"/>
      <c r="B162" s="324"/>
      <c r="C162" s="324"/>
      <c r="D162" s="324"/>
      <c r="E162" s="324"/>
      <c r="F162" s="324"/>
      <c r="G162" s="324"/>
      <c r="H162" s="324"/>
      <c r="I162" s="324"/>
      <c r="J162" s="324"/>
      <c r="K162" s="324"/>
      <c r="L162" s="324"/>
      <c r="M162" s="324"/>
    </row>
    <row r="163" spans="1:13" x14ac:dyDescent="0.25">
      <c r="A163" s="324"/>
      <c r="B163" s="324"/>
      <c r="C163" s="324"/>
      <c r="D163" s="324"/>
      <c r="E163" s="324"/>
      <c r="F163" s="324"/>
      <c r="G163" s="324"/>
      <c r="H163" s="324"/>
      <c r="I163" s="324"/>
      <c r="J163" s="324"/>
      <c r="K163" s="324"/>
      <c r="L163" s="324"/>
      <c r="M163" s="324"/>
    </row>
    <row r="164" spans="1:13" x14ac:dyDescent="0.25">
      <c r="A164" s="324"/>
      <c r="B164" s="324"/>
      <c r="C164" s="324"/>
      <c r="D164" s="324"/>
      <c r="E164" s="324"/>
      <c r="F164" s="324"/>
      <c r="G164" s="324"/>
      <c r="H164" s="324"/>
      <c r="I164" s="324"/>
      <c r="J164" s="324"/>
      <c r="K164" s="324"/>
      <c r="L164" s="324"/>
      <c r="M164" s="324"/>
    </row>
    <row r="165" spans="1:13" x14ac:dyDescent="0.25">
      <c r="A165" s="324"/>
      <c r="B165" s="324"/>
      <c r="C165" s="324"/>
      <c r="D165" s="324"/>
      <c r="E165" s="324"/>
      <c r="F165" s="324"/>
      <c r="G165" s="324"/>
      <c r="H165" s="324"/>
      <c r="I165" s="324"/>
      <c r="J165" s="324"/>
      <c r="K165" s="324"/>
      <c r="L165" s="324"/>
      <c r="M165" s="324"/>
    </row>
    <row r="166" spans="1:13" x14ac:dyDescent="0.25">
      <c r="A166" s="324"/>
      <c r="B166" s="324"/>
      <c r="C166" s="324"/>
      <c r="D166" s="324"/>
      <c r="E166" s="324"/>
      <c r="F166" s="324"/>
      <c r="G166" s="324"/>
      <c r="H166" s="324"/>
      <c r="I166" s="324"/>
      <c r="J166" s="324"/>
      <c r="K166" s="324"/>
      <c r="L166" s="324"/>
      <c r="M166" s="324"/>
    </row>
    <row r="167" spans="1:13" x14ac:dyDescent="0.25">
      <c r="A167" s="324"/>
      <c r="B167" s="324"/>
      <c r="C167" s="324"/>
      <c r="D167" s="324"/>
      <c r="F167" s="324"/>
      <c r="G167" s="324"/>
      <c r="H167" s="324"/>
      <c r="I167" s="324"/>
      <c r="J167" s="324"/>
      <c r="K167" s="324"/>
      <c r="L167" s="324"/>
      <c r="M167" s="324"/>
    </row>
    <row r="168" spans="1:13" x14ac:dyDescent="0.25">
      <c r="A168" s="324"/>
      <c r="B168" s="324"/>
      <c r="C168" s="324"/>
      <c r="D168" s="324"/>
      <c r="F168" s="324"/>
      <c r="G168" s="324"/>
      <c r="H168" s="324"/>
      <c r="I168" s="324"/>
      <c r="J168" s="324"/>
      <c r="K168" s="324"/>
      <c r="L168" s="324"/>
      <c r="M168" s="324"/>
    </row>
  </sheetData>
  <mergeCells count="125">
    <mergeCell ref="E68:K69"/>
    <mergeCell ref="A69:C69"/>
    <mergeCell ref="A70:B70"/>
    <mergeCell ref="B71:K71"/>
    <mergeCell ref="A63:D63"/>
    <mergeCell ref="A64:D64"/>
    <mergeCell ref="A65:D65"/>
    <mergeCell ref="A66:D66"/>
    <mergeCell ref="A67:D67"/>
    <mergeCell ref="A68:D68"/>
    <mergeCell ref="A58:A59"/>
    <mergeCell ref="B58:B59"/>
    <mergeCell ref="C58:C59"/>
    <mergeCell ref="D58:D59"/>
    <mergeCell ref="A61:B61"/>
    <mergeCell ref="L61:L62"/>
    <mergeCell ref="A62:B62"/>
    <mergeCell ref="A54:A55"/>
    <mergeCell ref="B54:B55"/>
    <mergeCell ref="C54:C55"/>
    <mergeCell ref="D54:D55"/>
    <mergeCell ref="A56:A57"/>
    <mergeCell ref="B56:B57"/>
    <mergeCell ref="C56:C57"/>
    <mergeCell ref="D56:D57"/>
    <mergeCell ref="A50:A51"/>
    <mergeCell ref="B50:B51"/>
    <mergeCell ref="C50:C51"/>
    <mergeCell ref="D50:D51"/>
    <mergeCell ref="A52:A53"/>
    <mergeCell ref="B52:B53"/>
    <mergeCell ref="C52:C53"/>
    <mergeCell ref="D52:D53"/>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A30:A31"/>
    <mergeCell ref="B30:B31"/>
    <mergeCell ref="C30:C31"/>
    <mergeCell ref="D30:D31"/>
    <mergeCell ref="A32:A33"/>
    <mergeCell ref="B32:B33"/>
    <mergeCell ref="C32:C33"/>
    <mergeCell ref="D32:D33"/>
    <mergeCell ref="A26:A27"/>
    <mergeCell ref="B26:B27"/>
    <mergeCell ref="C26:C27"/>
    <mergeCell ref="D26:D27"/>
    <mergeCell ref="A28:A29"/>
    <mergeCell ref="B28:B29"/>
    <mergeCell ref="C28:C29"/>
    <mergeCell ref="D28:D29"/>
    <mergeCell ref="A22:A23"/>
    <mergeCell ref="B22:B23"/>
    <mergeCell ref="C22:C23"/>
    <mergeCell ref="D22:D23"/>
    <mergeCell ref="A24:A25"/>
    <mergeCell ref="B24:B25"/>
    <mergeCell ref="C24:C25"/>
    <mergeCell ref="D24:D25"/>
    <mergeCell ref="A18:A19"/>
    <mergeCell ref="B18:B19"/>
    <mergeCell ref="C18:C19"/>
    <mergeCell ref="D18:D19"/>
    <mergeCell ref="A20:A21"/>
    <mergeCell ref="B20:B21"/>
    <mergeCell ref="C20:C21"/>
    <mergeCell ref="D20:D21"/>
    <mergeCell ref="A14:A15"/>
    <mergeCell ref="B14:B15"/>
    <mergeCell ref="C14:C15"/>
    <mergeCell ref="D14:D15"/>
    <mergeCell ref="A16:A17"/>
    <mergeCell ref="B16:B17"/>
    <mergeCell ref="C16:C17"/>
    <mergeCell ref="D16:D17"/>
    <mergeCell ref="A10:A11"/>
    <mergeCell ref="B10:B11"/>
    <mergeCell ref="C10:C11"/>
    <mergeCell ref="D10:D11"/>
    <mergeCell ref="A12:A13"/>
    <mergeCell ref="B12:B13"/>
    <mergeCell ref="C12:C13"/>
    <mergeCell ref="D12:D13"/>
    <mergeCell ref="A8:A9"/>
    <mergeCell ref="B8:B9"/>
    <mergeCell ref="C8:C9"/>
    <mergeCell ref="D8:D9"/>
    <mergeCell ref="E8:K8"/>
    <mergeCell ref="L8:L9"/>
    <mergeCell ref="A1:L1"/>
    <mergeCell ref="A2:L2"/>
    <mergeCell ref="A3:L3"/>
    <mergeCell ref="A4:L4"/>
    <mergeCell ref="A5:L6"/>
    <mergeCell ref="A7:L7"/>
  </mergeCells>
  <printOptions horizontalCentered="1"/>
  <pageMargins left="0" right="0" top="0.70866141732283472" bottom="0.43307086614173229" header="0.31496062992125984" footer="0.11811023622047245"/>
  <pageSetup paperSize="9" scale="80" orientation="landscape" r:id="rId1"/>
  <headerFooter>
    <oddHeader>&amp;RFls.:________
Processo n.º 23069.156365/2022-12</oddHead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6</vt:i4>
      </vt:variant>
    </vt:vector>
  </HeadingPairs>
  <TitlesOfParts>
    <vt:vector size="9" baseType="lpstr">
      <vt:lpstr>Resumo</vt:lpstr>
      <vt:lpstr>Orçamento</vt:lpstr>
      <vt:lpstr>Cronograma</vt:lpstr>
      <vt:lpstr>Cronograma!Area_de_impressao</vt:lpstr>
      <vt:lpstr>Orçamento!Area_de_impressao</vt:lpstr>
      <vt:lpstr>Resumo!Area_de_impressao</vt:lpstr>
      <vt:lpstr>Cronograma!Titulos_de_impressao</vt:lpstr>
      <vt:lpstr>Orçamento!Titulos_de_impressao</vt:lpstr>
      <vt:lpstr>Resumo!Titulos_de_impressao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ARISTOCLES</cp:lastModifiedBy>
  <cp:lastPrinted>2022-06-24T14:50:29Z</cp:lastPrinted>
  <dcterms:created xsi:type="dcterms:W3CDTF">2009-04-27T20:33:58Z</dcterms:created>
  <dcterms:modified xsi:type="dcterms:W3CDTF">2022-06-24T14:59:21Z</dcterms:modified>
</cp:coreProperties>
</file>